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defaultThemeVersion="124226"/>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E29C8C6D-1FB9-46CF-A931-AFD9E579A8EF}" xr6:coauthVersionLast="36" xr6:coauthVersionMax="36" xr10:uidLastSave="{00000000-0000-0000-0000-000000000000}"/>
  <bookViews>
    <workbookView xWindow="0" yWindow="0" windowWidth="28800" windowHeight="11325"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s>
  <definedNames>
    <definedName name="Z_CF0946A5_1203_41F9_A9E6_036BE6A7C01A_.wvu.Cols" localSheetId="7" hidden="1">'5. анализ эконом эфф'!$M:$AS</definedName>
    <definedName name="Z_CF0946A5_1203_41F9_A9E6_036BE6A7C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ввод'!$A$1:$BC$64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эфф'!$L:$AP</definedName>
    <definedName name="Z_DB235EA4_3705_48E8_A48C_DC26CC3B08C9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эфф'!$A$1:$AP$97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ввод'!$A$1:$BC$64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Z_FA75C9EC_37CB_4B1C_97FF_4A2AB53A001A_.wvu.Cols" localSheetId="7" hidden="1">'5. анализ эконом эфф'!$M:$AS</definedName>
    <definedName name="Z_FA75C9EC_37CB_4B1C_97FF_4A2AB53A001A_.wvu.Cols" localSheetId="8" hidden="1">'6.1. Паспорт сетевой график'!$E:$F,'6.1.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график'!#REF!,'6.1. Паспорт сетевой график'!#REF!</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ввод'!$A$1:$BC$64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эфф'!$98:$168</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эфф'!$A$1:$AP$97</definedName>
    <definedName name="_xlnm.Print_Area" localSheetId="8">'6.1. Паспорт сетевой график'!$A$1:$L$54</definedName>
    <definedName name="_xlnm.Print_Area" localSheetId="9">'6.2. Паспорт фин осв ввод'!$A$1:$BC$64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DB235EA4-3705-48E8-A48C-DC26CC3B08C9}"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3"/>
    <customWorkbookView name="Котивец - Личное представление" guid="{FA75C9EC-37CB-4B1C-97FF-4A2AB53A001A}" mergeInterval="0" personalView="1" maximized="1" windowWidth="1596" windowHeight="601" tabRatio="859" activeSheetId="9"/>
  </customWorkbookViews>
</workbook>
</file>

<file path=xl/calcChain.xml><?xml version="1.0" encoding="utf-8"?>
<calcChain xmlns="http://schemas.openxmlformats.org/spreadsheetml/2006/main">
  <c r="AJ30" i="10" l="1"/>
  <c r="AH50" i="10" l="1"/>
  <c r="AI43" i="10"/>
  <c r="AH43" i="10"/>
  <c r="AI35" i="10"/>
  <c r="AH35" i="10"/>
  <c r="AI30" i="10"/>
  <c r="AI24" i="10"/>
  <c r="AH24" i="10"/>
  <c r="H64" i="10" l="1"/>
  <c r="H63" i="10"/>
  <c r="H62" i="10"/>
  <c r="H61" i="10"/>
  <c r="H60" i="10"/>
  <c r="H59" i="10"/>
  <c r="H58" i="10"/>
  <c r="H57" i="10"/>
  <c r="H56" i="10"/>
  <c r="H55" i="10"/>
  <c r="H54" i="10"/>
  <c r="H53" i="10"/>
  <c r="H52" i="10"/>
  <c r="H51" i="10"/>
  <c r="H50" i="10"/>
  <c r="H49" i="10"/>
  <c r="H48" i="10"/>
  <c r="H47" i="10"/>
  <c r="H46" i="10"/>
  <c r="H45" i="10"/>
  <c r="H44" i="10"/>
  <c r="H43" i="10"/>
  <c r="H42" i="10"/>
  <c r="H41" i="10"/>
  <c r="H40" i="10"/>
  <c r="H39" i="10"/>
  <c r="H38" i="10"/>
  <c r="H37" i="10"/>
  <c r="H36" i="10"/>
  <c r="H35" i="10"/>
  <c r="H34" i="10"/>
  <c r="H33" i="10"/>
  <c r="H32" i="10"/>
  <c r="H31" i="10"/>
  <c r="H30" i="10"/>
  <c r="H29" i="10"/>
  <c r="H28" i="10"/>
  <c r="H27" i="10"/>
  <c r="H26" i="10"/>
  <c r="H25" i="10"/>
  <c r="AJ50" i="10"/>
  <c r="AJ43" i="10"/>
  <c r="AJ35" i="10"/>
  <c r="AJ24" i="10"/>
  <c r="H24" i="10" s="1"/>
  <c r="AB43" i="10" l="1"/>
  <c r="AB35" i="10"/>
  <c r="AB30" i="10"/>
  <c r="AB24" i="10"/>
  <c r="AF43" i="10"/>
  <c r="AF35" i="10"/>
  <c r="AF24" i="10"/>
  <c r="Z30" i="10"/>
  <c r="BB34" i="10" l="1"/>
  <c r="C34" i="10" s="1"/>
  <c r="D34" i="10"/>
  <c r="BC34" i="10" l="1"/>
  <c r="E34" i="10"/>
  <c r="B44" i="8"/>
  <c r="Z50" i="10" l="1"/>
  <c r="V24" i="10"/>
  <c r="R50" i="10"/>
  <c r="P35" i="10"/>
  <c r="P50" i="10"/>
  <c r="P24" i="10"/>
  <c r="AD35" i="10"/>
  <c r="AD50" i="10"/>
  <c r="Z35" i="10"/>
  <c r="Z24" i="10"/>
  <c r="V35" i="10"/>
  <c r="R35" i="10"/>
  <c r="R24" i="10"/>
  <c r="P52" i="10" l="1"/>
  <c r="P43" i="10"/>
  <c r="AD52" i="10"/>
  <c r="AD43" i="10"/>
  <c r="AD24" i="10"/>
  <c r="Z43" i="10"/>
  <c r="V50" i="10"/>
  <c r="R52" i="10"/>
  <c r="R43" i="10"/>
  <c r="V52" i="10" l="1"/>
  <c r="V43" i="10"/>
  <c r="X35" i="10" l="1"/>
  <c r="A5" i="4"/>
  <c r="T35" i="10" l="1"/>
  <c r="BB56" i="10" l="1"/>
  <c r="D56" i="10"/>
  <c r="C56" i="10" l="1"/>
  <c r="E56" i="10"/>
  <c r="BB31" i="10"/>
  <c r="AX35" i="10"/>
  <c r="AX24" i="10"/>
  <c r="AT35" i="10"/>
  <c r="AT24" i="10"/>
  <c r="AP35" i="10"/>
  <c r="AP24" i="10"/>
  <c r="AL35" i="10"/>
  <c r="AL24" i="10"/>
  <c r="N35" i="10"/>
  <c r="C54" i="10"/>
  <c r="C49" i="10"/>
  <c r="C48" i="10"/>
  <c r="C47" i="10"/>
  <c r="C45" i="10"/>
  <c r="C35" i="10"/>
  <c r="E31" i="10" l="1"/>
  <c r="C31" i="10"/>
  <c r="N24" i="10"/>
  <c r="BB27" i="10"/>
  <c r="E27" i="10" s="1"/>
  <c r="N50" i="10"/>
  <c r="AL50" i="10"/>
  <c r="AP50" i="10"/>
  <c r="AT50" i="10"/>
  <c r="AX50" i="10"/>
  <c r="AY24" i="10"/>
  <c r="BA24" i="10"/>
  <c r="D31" i="10"/>
  <c r="BA43" i="10"/>
  <c r="AY43" i="10"/>
  <c r="AW43" i="10"/>
  <c r="AU43" i="10"/>
  <c r="AS43" i="10"/>
  <c r="AQ43" i="10"/>
  <c r="BA35" i="10"/>
  <c r="AZ35" i="10"/>
  <c r="AY35" i="10"/>
  <c r="AW35" i="10"/>
  <c r="AV35" i="10"/>
  <c r="AU35" i="10"/>
  <c r="AS35" i="10"/>
  <c r="AR35" i="10"/>
  <c r="AQ35" i="10"/>
  <c r="BA30" i="10"/>
  <c r="AZ24" i="10"/>
  <c r="K59" i="8" s="1"/>
  <c r="AY30" i="10"/>
  <c r="AW30" i="10"/>
  <c r="AV50" i="10"/>
  <c r="AU30" i="10"/>
  <c r="AS30" i="10"/>
  <c r="AR50" i="10"/>
  <c r="AQ30" i="10"/>
  <c r="AW24" i="10"/>
  <c r="AU24" i="10"/>
  <c r="AS24" i="10"/>
  <c r="AQ24" i="10"/>
  <c r="BC25" i="10"/>
  <c r="BC26" i="10"/>
  <c r="BC28" i="10"/>
  <c r="BC29" i="10"/>
  <c r="BC32" i="10"/>
  <c r="E32" i="10" s="1"/>
  <c r="BC33" i="10"/>
  <c r="BC36" i="10"/>
  <c r="BC37" i="10"/>
  <c r="BC38" i="10"/>
  <c r="BC39" i="10"/>
  <c r="BC40" i="10"/>
  <c r="E40" i="10" s="1"/>
  <c r="BC41" i="10"/>
  <c r="BC42" i="10"/>
  <c r="E42" i="10" s="1"/>
  <c r="BC44" i="10"/>
  <c r="BC46" i="10"/>
  <c r="BC51" i="10"/>
  <c r="BC53" i="10"/>
  <c r="BC55" i="10"/>
  <c r="E55" i="10" s="1"/>
  <c r="BC57" i="10"/>
  <c r="E57" i="10" s="1"/>
  <c r="BC58" i="10"/>
  <c r="BC59" i="10"/>
  <c r="BC60" i="10"/>
  <c r="BC61" i="10"/>
  <c r="BC62" i="10"/>
  <c r="BC63" i="10"/>
  <c r="BC64" i="10"/>
  <c r="X50" i="10"/>
  <c r="T50" i="10"/>
  <c r="BB64" i="10"/>
  <c r="BB63" i="10"/>
  <c r="BB62" i="10"/>
  <c r="BB61" i="10"/>
  <c r="BB60" i="10"/>
  <c r="BB59" i="10"/>
  <c r="BB58" i="10"/>
  <c r="BB57" i="10"/>
  <c r="BB55" i="10"/>
  <c r="BB54" i="10"/>
  <c r="BB53" i="10"/>
  <c r="BB51" i="10"/>
  <c r="BB49" i="10"/>
  <c r="BB48" i="10"/>
  <c r="BB47" i="10"/>
  <c r="BB46" i="10"/>
  <c r="BB45" i="10"/>
  <c r="BB44" i="10"/>
  <c r="AO43" i="10"/>
  <c r="AM43" i="10"/>
  <c r="AK43" i="10"/>
  <c r="AG43" i="10"/>
  <c r="AE43" i="10"/>
  <c r="AC43" i="10"/>
  <c r="AA43" i="10"/>
  <c r="Y43" i="10"/>
  <c r="W43" i="10"/>
  <c r="U43" i="10"/>
  <c r="S43" i="10"/>
  <c r="Q43" i="10"/>
  <c r="O43" i="10"/>
  <c r="M43" i="10"/>
  <c r="L43" i="10"/>
  <c r="K43" i="10"/>
  <c r="J43" i="10"/>
  <c r="I43" i="10"/>
  <c r="BB42" i="10"/>
  <c r="BB41" i="10"/>
  <c r="BB40" i="10"/>
  <c r="BB39" i="10"/>
  <c r="BB38" i="10"/>
  <c r="BB37" i="10"/>
  <c r="BB36" i="10"/>
  <c r="AO35" i="10"/>
  <c r="AN35" i="10"/>
  <c r="AM35" i="10"/>
  <c r="AK35" i="10"/>
  <c r="AG35" i="10"/>
  <c r="AE35" i="10"/>
  <c r="AC35" i="10"/>
  <c r="AA35" i="10"/>
  <c r="Y35" i="10"/>
  <c r="W35" i="10"/>
  <c r="U35" i="10"/>
  <c r="S35" i="10"/>
  <c r="Q35" i="10"/>
  <c r="O35" i="10"/>
  <c r="M35" i="10"/>
  <c r="L35" i="10"/>
  <c r="K35" i="10"/>
  <c r="J35" i="10"/>
  <c r="I35" i="10"/>
  <c r="BB33" i="10"/>
  <c r="BB32" i="10"/>
  <c r="AO30" i="10"/>
  <c r="AN50" i="10"/>
  <c r="AM30" i="10"/>
  <c r="AK30" i="10"/>
  <c r="AG30" i="10"/>
  <c r="AE30" i="10"/>
  <c r="AC30" i="10"/>
  <c r="AA30" i="10"/>
  <c r="Y30" i="10"/>
  <c r="W30" i="10"/>
  <c r="U30" i="10"/>
  <c r="S30" i="10"/>
  <c r="Q30" i="10"/>
  <c r="O30" i="10"/>
  <c r="M30" i="10"/>
  <c r="L30" i="10"/>
  <c r="K30" i="10"/>
  <c r="J30" i="10"/>
  <c r="BB30" i="10" s="1"/>
  <c r="E30" i="10" s="1"/>
  <c r="BB29" i="10"/>
  <c r="BB28" i="10"/>
  <c r="BB26" i="10"/>
  <c r="BB25" i="10"/>
  <c r="AO24" i="10"/>
  <c r="AM24" i="10"/>
  <c r="AK24" i="10"/>
  <c r="AG24" i="10"/>
  <c r="AE24" i="10"/>
  <c r="AC24" i="10"/>
  <c r="AA24" i="10"/>
  <c r="Y24" i="10"/>
  <c r="W24" i="10"/>
  <c r="U24" i="10"/>
  <c r="S24" i="10"/>
  <c r="Q24" i="10"/>
  <c r="O24" i="10"/>
  <c r="M24" i="10"/>
  <c r="L24" i="10"/>
  <c r="K24" i="10"/>
  <c r="J24" i="10"/>
  <c r="I24" i="10"/>
  <c r="B23" i="12"/>
  <c r="B122" i="8"/>
  <c r="E15" i="4"/>
  <c r="E9" i="4"/>
  <c r="A4" i="10"/>
  <c r="B36" i="8"/>
  <c r="B82" i="8"/>
  <c r="L63" i="8"/>
  <c r="L61" i="8"/>
  <c r="L65" i="8"/>
  <c r="L62" i="8"/>
  <c r="L67" i="8"/>
  <c r="L50" i="8"/>
  <c r="L59" i="8" s="1"/>
  <c r="D35" i="10"/>
  <c r="D54" i="10"/>
  <c r="D49" i="10"/>
  <c r="D48" i="10"/>
  <c r="D47" i="10"/>
  <c r="D45" i="10"/>
  <c r="E33" i="10"/>
  <c r="E26" i="10"/>
  <c r="E25" i="10"/>
  <c r="B23" i="10"/>
  <c r="C23" i="10" s="1"/>
  <c r="D23" i="10" s="1"/>
  <c r="E23" i="10" s="1"/>
  <c r="F23" i="10" s="1"/>
  <c r="E36" i="10"/>
  <c r="B126" i="8"/>
  <c r="B29" i="8" s="1"/>
  <c r="E46" i="10"/>
  <c r="E41" i="10"/>
  <c r="E38" i="10"/>
  <c r="A5" i="12"/>
  <c r="A5" i="8"/>
  <c r="B22" i="12"/>
  <c r="A15" i="8"/>
  <c r="A12" i="8"/>
  <c r="A9" i="8"/>
  <c r="B140" i="8"/>
  <c r="C140" i="8" s="1"/>
  <c r="C139" i="8"/>
  <c r="D139" i="8" s="1"/>
  <c r="E139" i="8" s="1"/>
  <c r="F139" i="8" s="1"/>
  <c r="G139" i="8" s="1"/>
  <c r="H139" i="8" s="1"/>
  <c r="I139" i="8" s="1"/>
  <c r="J139" i="8" s="1"/>
  <c r="K139" i="8" s="1"/>
  <c r="L139" i="8" s="1"/>
  <c r="M139" i="8" s="1"/>
  <c r="N139" i="8" s="1"/>
  <c r="O139" i="8" s="1"/>
  <c r="P139" i="8" s="1"/>
  <c r="Q139" i="8" s="1"/>
  <c r="R139" i="8" s="1"/>
  <c r="S139" i="8" s="1"/>
  <c r="T139" i="8" s="1"/>
  <c r="U139" i="8" s="1"/>
  <c r="V139" i="8" s="1"/>
  <c r="W139" i="8" s="1"/>
  <c r="X139" i="8" s="1"/>
  <c r="Y139" i="8" s="1"/>
  <c r="Z139" i="8" s="1"/>
  <c r="AA139" i="8" s="1"/>
  <c r="AB139" i="8" s="1"/>
  <c r="AC139" i="8" s="1"/>
  <c r="AD139" i="8" s="1"/>
  <c r="AE139" i="8" s="1"/>
  <c r="AF139" i="8" s="1"/>
  <c r="AG139" i="8" s="1"/>
  <c r="AH139" i="8" s="1"/>
  <c r="AI139" i="8" s="1"/>
  <c r="AJ139" i="8" s="1"/>
  <c r="AK139" i="8" s="1"/>
  <c r="AL139" i="8" s="1"/>
  <c r="AM139" i="8" s="1"/>
  <c r="AN139" i="8" s="1"/>
  <c r="AO139" i="8" s="1"/>
  <c r="AP139" i="8" s="1"/>
  <c r="AQ139" i="8" s="1"/>
  <c r="AR139" i="8" s="1"/>
  <c r="AS139" i="8" s="1"/>
  <c r="AT139" i="8" s="1"/>
  <c r="AU139" i="8" s="1"/>
  <c r="AV139" i="8" s="1"/>
  <c r="AW139" i="8" s="1"/>
  <c r="AX139" i="8" s="1"/>
  <c r="AY139" i="8" s="1"/>
  <c r="C137" i="8"/>
  <c r="D137" i="8" s="1"/>
  <c r="E136" i="8"/>
  <c r="F136" i="8" s="1"/>
  <c r="C135" i="8"/>
  <c r="D135" i="8" s="1"/>
  <c r="E135" i="8" s="1"/>
  <c r="F135" i="8" s="1"/>
  <c r="G135" i="8" s="1"/>
  <c r="H135" i="8" s="1"/>
  <c r="I135" i="8" s="1"/>
  <c r="J135" i="8" s="1"/>
  <c r="K135" i="8" s="1"/>
  <c r="L135" i="8" s="1"/>
  <c r="M135" i="8" s="1"/>
  <c r="N135" i="8" s="1"/>
  <c r="O135" i="8" s="1"/>
  <c r="P135" i="8" s="1"/>
  <c r="Q135" i="8" s="1"/>
  <c r="R135" i="8" s="1"/>
  <c r="S135" i="8" s="1"/>
  <c r="T135" i="8" s="1"/>
  <c r="U135" i="8" s="1"/>
  <c r="V135" i="8" s="1"/>
  <c r="W135" i="8" s="1"/>
  <c r="X135" i="8" s="1"/>
  <c r="Y135" i="8" s="1"/>
  <c r="Z135" i="8" s="1"/>
  <c r="AA135" i="8" s="1"/>
  <c r="AB135" i="8" s="1"/>
  <c r="AC135" i="8" s="1"/>
  <c r="AD135" i="8" s="1"/>
  <c r="AE135" i="8" s="1"/>
  <c r="AF135" i="8" s="1"/>
  <c r="AG135" i="8" s="1"/>
  <c r="AH135" i="8" s="1"/>
  <c r="AI135" i="8" s="1"/>
  <c r="AJ135" i="8" s="1"/>
  <c r="AK135" i="8" s="1"/>
  <c r="AL135" i="8" s="1"/>
  <c r="AM135" i="8" s="1"/>
  <c r="AN135" i="8" s="1"/>
  <c r="AO135" i="8" s="1"/>
  <c r="AP135" i="8" s="1"/>
  <c r="AQ135" i="8" s="1"/>
  <c r="AR135" i="8" s="1"/>
  <c r="AS135" i="8" s="1"/>
  <c r="AT135" i="8" s="1"/>
  <c r="AU135" i="8" s="1"/>
  <c r="AV135" i="8" s="1"/>
  <c r="AW135" i="8" s="1"/>
  <c r="AX135" i="8" s="1"/>
  <c r="AY135" i="8" s="1"/>
  <c r="AQ81" i="8"/>
  <c r="G119" i="8"/>
  <c r="G118" i="8"/>
  <c r="I118" i="8" s="1"/>
  <c r="D118" i="8"/>
  <c r="B118" i="8"/>
  <c r="B112" i="8"/>
  <c r="D107" i="8"/>
  <c r="E107" i="8" s="1"/>
  <c r="F107" i="8" s="1"/>
  <c r="G107" i="8" s="1"/>
  <c r="H107" i="8" s="1"/>
  <c r="I107" i="8" s="1"/>
  <c r="J107" i="8" s="1"/>
  <c r="K107" i="8" s="1"/>
  <c r="L107" i="8" s="1"/>
  <c r="M107" i="8" s="1"/>
  <c r="N107" i="8" s="1"/>
  <c r="O107" i="8" s="1"/>
  <c r="P107" i="8" s="1"/>
  <c r="Q107" i="8" s="1"/>
  <c r="R107" i="8" s="1"/>
  <c r="S107" i="8" s="1"/>
  <c r="T107" i="8" s="1"/>
  <c r="U107" i="8" s="1"/>
  <c r="V107" i="8" s="1"/>
  <c r="W107" i="8" s="1"/>
  <c r="X107" i="8" s="1"/>
  <c r="Y107" i="8" s="1"/>
  <c r="Z107" i="8" s="1"/>
  <c r="AA107" i="8" s="1"/>
  <c r="AB107" i="8" s="1"/>
  <c r="AC107" i="8" s="1"/>
  <c r="AD107" i="8" s="1"/>
  <c r="AE107" i="8" s="1"/>
  <c r="AF107" i="8" s="1"/>
  <c r="AG107" i="8" s="1"/>
  <c r="AH107" i="8" s="1"/>
  <c r="AI107" i="8" s="1"/>
  <c r="AJ107" i="8" s="1"/>
  <c r="AK107" i="8" s="1"/>
  <c r="AL107" i="8" s="1"/>
  <c r="AM107" i="8" s="1"/>
  <c r="AN107" i="8" s="1"/>
  <c r="AO107" i="8" s="1"/>
  <c r="AP107" i="8" s="1"/>
  <c r="C91" i="8"/>
  <c r="D91" i="8" s="1"/>
  <c r="E91" i="8" s="1"/>
  <c r="F91" i="8" s="1"/>
  <c r="G91" i="8" s="1"/>
  <c r="H91" i="8" s="1"/>
  <c r="I91" i="8" s="1"/>
  <c r="J91" i="8" s="1"/>
  <c r="K91" i="8" s="1"/>
  <c r="L91" i="8" s="1"/>
  <c r="M91" i="8" s="1"/>
  <c r="N91" i="8" s="1"/>
  <c r="O91" i="8" s="1"/>
  <c r="P91" i="8" s="1"/>
  <c r="Q91" i="8" s="1"/>
  <c r="R91" i="8" s="1"/>
  <c r="S91" i="8" s="1"/>
  <c r="T91" i="8" s="1"/>
  <c r="U91" i="8" s="1"/>
  <c r="V91" i="8" s="1"/>
  <c r="W91" i="8" s="1"/>
  <c r="X91" i="8" s="1"/>
  <c r="Y91" i="8" s="1"/>
  <c r="Z91" i="8" s="1"/>
  <c r="AA91" i="8" s="1"/>
  <c r="AB91" i="8" s="1"/>
  <c r="AC91" i="8" s="1"/>
  <c r="AD91" i="8" s="1"/>
  <c r="AE91" i="8" s="1"/>
  <c r="AF91" i="8" s="1"/>
  <c r="AG91" i="8" s="1"/>
  <c r="AH91" i="8" s="1"/>
  <c r="AI91" i="8" s="1"/>
  <c r="AJ91" i="8" s="1"/>
  <c r="AK91" i="8" s="1"/>
  <c r="AL91" i="8" s="1"/>
  <c r="AM91" i="8" s="1"/>
  <c r="AN91" i="8" s="1"/>
  <c r="AO91" i="8" s="1"/>
  <c r="AP91" i="8" s="1"/>
  <c r="B74" i="8"/>
  <c r="B60" i="8"/>
  <c r="C58" i="8"/>
  <c r="C52" i="8" s="1"/>
  <c r="B52" i="8"/>
  <c r="B48" i="8"/>
  <c r="B49" i="8" s="1"/>
  <c r="B47" i="8"/>
  <c r="B45" i="8"/>
  <c r="A7" i="8"/>
  <c r="I120" i="8"/>
  <c r="C109" i="8" s="1"/>
  <c r="C60" i="8"/>
  <c r="B56" i="8"/>
  <c r="B69" i="8" s="1"/>
  <c r="B77" i="8" s="1"/>
  <c r="D60" i="8"/>
  <c r="C53" i="8"/>
  <c r="C56" i="8" s="1"/>
  <c r="E60" i="8"/>
  <c r="F60" i="8"/>
  <c r="C82" i="8"/>
  <c r="C69" i="8"/>
  <c r="C77" i="8" s="1"/>
  <c r="G60" i="8"/>
  <c r="H60" i="8"/>
  <c r="D82" i="8"/>
  <c r="E82" i="8"/>
  <c r="I60" i="8"/>
  <c r="J60" i="8"/>
  <c r="F82" i="8"/>
  <c r="K60" i="8"/>
  <c r="G82" i="8"/>
  <c r="H82" i="8"/>
  <c r="I82" i="8"/>
  <c r="J82" i="8"/>
  <c r="K82" i="8"/>
  <c r="A14" i="10"/>
  <c r="A11" i="10"/>
  <c r="A8" i="10"/>
  <c r="A15" i="12"/>
  <c r="B21" i="12" s="1"/>
  <c r="A12" i="12"/>
  <c r="A9" i="12"/>
  <c r="B83" i="12"/>
  <c r="B81" i="12"/>
  <c r="B58" i="12"/>
  <c r="B41" i="12"/>
  <c r="B32" i="12"/>
  <c r="A8" i="6"/>
  <c r="A14" i="2"/>
  <c r="A15" i="11"/>
  <c r="A12" i="11"/>
  <c r="A9" i="11"/>
  <c r="A5" i="11"/>
  <c r="A15" i="9"/>
  <c r="A12" i="9"/>
  <c r="A9" i="9"/>
  <c r="A15" i="7"/>
  <c r="A12" i="7"/>
  <c r="A9" i="7"/>
  <c r="A5" i="7"/>
  <c r="A4" i="6"/>
  <c r="A14" i="6"/>
  <c r="A11" i="6"/>
  <c r="A6" i="3"/>
  <c r="A4" i="2"/>
  <c r="A5" i="9" s="1"/>
  <c r="A5" i="5"/>
  <c r="A15" i="5"/>
  <c r="A12" i="5"/>
  <c r="A9" i="5"/>
  <c r="A16" i="3"/>
  <c r="A13" i="3"/>
  <c r="A10" i="3"/>
  <c r="A11" i="2"/>
  <c r="A8" i="2"/>
  <c r="F25" i="11"/>
  <c r="G25" i="1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G23" i="10" l="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AR23" i="10" s="1"/>
  <c r="AS23" i="10" s="1"/>
  <c r="AT23" i="10" s="1"/>
  <c r="AU23" i="10" s="1"/>
  <c r="AV23" i="10" s="1"/>
  <c r="AW23" i="10" s="1"/>
  <c r="AX23" i="10" s="1"/>
  <c r="AY23" i="10" s="1"/>
  <c r="AZ23" i="10" s="1"/>
  <c r="BA23" i="10" s="1"/>
  <c r="BB23" i="10" s="1"/>
  <c r="BC23" i="10" s="1"/>
  <c r="E44" i="10"/>
  <c r="E39" i="10"/>
  <c r="C48" i="8"/>
  <c r="C49" i="8" s="1"/>
  <c r="BC47" i="10"/>
  <c r="BC35" i="10"/>
  <c r="C74" i="8"/>
  <c r="G120" i="8"/>
  <c r="E137" i="8"/>
  <c r="F137" i="8" s="1"/>
  <c r="BC45" i="10"/>
  <c r="BC48" i="10"/>
  <c r="BC49" i="10"/>
  <c r="BC54" i="10"/>
  <c r="L80" i="8"/>
  <c r="X43" i="10"/>
  <c r="X52" i="10"/>
  <c r="C27" i="10"/>
  <c r="C24" i="10" s="1"/>
  <c r="T43" i="10"/>
  <c r="T52" i="10"/>
  <c r="BC56" i="10"/>
  <c r="K66" i="8"/>
  <c r="T24" i="10"/>
  <c r="C59" i="8" s="1"/>
  <c r="C66" i="8" s="1"/>
  <c r="BB24" i="10"/>
  <c r="C30" i="10"/>
  <c r="B30" i="12"/>
  <c r="AP52" i="10"/>
  <c r="AP43" i="10"/>
  <c r="AT52" i="10"/>
  <c r="AT43" i="10"/>
  <c r="C47" i="8"/>
  <c r="X24" i="10"/>
  <c r="D59" i="8" s="1"/>
  <c r="D50" i="8" s="1"/>
  <c r="AL52" i="10"/>
  <c r="AL43" i="10"/>
  <c r="N52" i="10"/>
  <c r="BB50" i="10"/>
  <c r="N43" i="10"/>
  <c r="D53" i="8"/>
  <c r="E53" i="8" s="1"/>
  <c r="D58" i="8"/>
  <c r="E53" i="10"/>
  <c r="L64" i="8"/>
  <c r="L60" i="8" s="1"/>
  <c r="L66" i="8" s="1"/>
  <c r="L68" i="8" s="1"/>
  <c r="L75" i="8" s="1"/>
  <c r="AX52" i="10"/>
  <c r="AX43" i="10"/>
  <c r="E28" i="10"/>
  <c r="D56" i="8"/>
  <c r="D69" i="8" s="1"/>
  <c r="D77" i="8" s="1"/>
  <c r="D140" i="8"/>
  <c r="D141" i="8" s="1"/>
  <c r="B73" i="8" s="1"/>
  <c r="B85" i="8" s="1"/>
  <c r="B99" i="8" s="1"/>
  <c r="C141" i="8"/>
  <c r="D109" i="8"/>
  <c r="C108" i="8"/>
  <c r="E47" i="10"/>
  <c r="L76" i="8"/>
  <c r="M67" i="8"/>
  <c r="B46" i="8"/>
  <c r="BB35" i="10"/>
  <c r="E37" i="10"/>
  <c r="E35" i="10" s="1"/>
  <c r="B59" i="8"/>
  <c r="B67" i="8" s="1"/>
  <c r="D48" i="8"/>
  <c r="D49" i="8" s="1"/>
  <c r="G136" i="8"/>
  <c r="D30" i="10"/>
  <c r="C49" i="1" s="1"/>
  <c r="BC31" i="10"/>
  <c r="AN52" i="10"/>
  <c r="AN43" i="10"/>
  <c r="AR52" i="10"/>
  <c r="AR43" i="10"/>
  <c r="AV52" i="10"/>
  <c r="AV43" i="10"/>
  <c r="K67" i="8"/>
  <c r="K50" i="8"/>
  <c r="F59" i="8"/>
  <c r="G59" i="8"/>
  <c r="AN24" i="10"/>
  <c r="H59" i="8" s="1"/>
  <c r="AR24" i="10"/>
  <c r="I59" i="8" s="1"/>
  <c r="AV24" i="10"/>
  <c r="J59" i="8" s="1"/>
  <c r="AZ50" i="10"/>
  <c r="E45" i="10" l="1"/>
  <c r="B25" i="8"/>
  <c r="E49" i="10"/>
  <c r="E48" i="10"/>
  <c r="E54" i="10"/>
  <c r="BD56" i="10"/>
  <c r="BD34" i="10"/>
  <c r="D67" i="8"/>
  <c r="D76" i="8" s="1"/>
  <c r="E50" i="10"/>
  <c r="C50" i="10"/>
  <c r="E59" i="8"/>
  <c r="E50" i="8" s="1"/>
  <c r="D27" i="10"/>
  <c r="D66" i="8"/>
  <c r="C50" i="8"/>
  <c r="C67" i="8"/>
  <c r="C76" i="8" s="1"/>
  <c r="D80" i="8"/>
  <c r="BB43" i="10"/>
  <c r="E43" i="10" s="1"/>
  <c r="BC30" i="10"/>
  <c r="D52" i="8"/>
  <c r="D47" i="8"/>
  <c r="D74" i="8"/>
  <c r="E58" i="8"/>
  <c r="B50" i="8"/>
  <c r="BB52" i="10"/>
  <c r="E140" i="8"/>
  <c r="E109" i="8"/>
  <c r="D108" i="8"/>
  <c r="F53" i="8"/>
  <c r="E56" i="8"/>
  <c r="E69" i="8" s="1"/>
  <c r="E77" i="8" s="1"/>
  <c r="B66" i="8"/>
  <c r="B68" i="8" s="1"/>
  <c r="B80" i="8"/>
  <c r="C80" i="8"/>
  <c r="N67" i="8"/>
  <c r="M76" i="8"/>
  <c r="E48" i="8"/>
  <c r="E49" i="8" s="1"/>
  <c r="H136" i="8"/>
  <c r="G137" i="8"/>
  <c r="AZ52" i="10"/>
  <c r="D52" i="10" s="1"/>
  <c r="AZ43" i="10"/>
  <c r="J67" i="8"/>
  <c r="J76" i="8" s="1"/>
  <c r="J50" i="8"/>
  <c r="J66" i="8"/>
  <c r="J80" i="8"/>
  <c r="K80" i="8"/>
  <c r="I67" i="8"/>
  <c r="I76" i="8" s="1"/>
  <c r="I50" i="8"/>
  <c r="I80" i="8"/>
  <c r="I66" i="8"/>
  <c r="H67" i="8"/>
  <c r="H76" i="8" s="1"/>
  <c r="H50" i="8"/>
  <c r="H66" i="8"/>
  <c r="H80" i="8"/>
  <c r="G67" i="8"/>
  <c r="G76" i="8" s="1"/>
  <c r="G50" i="8"/>
  <c r="G80" i="8"/>
  <c r="G66" i="8"/>
  <c r="F67" i="8"/>
  <c r="F76" i="8" s="1"/>
  <c r="F50" i="8"/>
  <c r="F66" i="8"/>
  <c r="K76" i="8"/>
  <c r="K68" i="8"/>
  <c r="D50" i="10"/>
  <c r="B76" i="8"/>
  <c r="F80" i="8" l="1"/>
  <c r="E67" i="8"/>
  <c r="E76" i="8" s="1"/>
  <c r="C43" i="10"/>
  <c r="E80" i="8"/>
  <c r="E66" i="8"/>
  <c r="D68" i="8"/>
  <c r="D70" i="8" s="1"/>
  <c r="E52" i="10"/>
  <c r="C52" i="10"/>
  <c r="H68" i="8"/>
  <c r="H75" i="8" s="1"/>
  <c r="C68" i="8"/>
  <c r="C75" i="8" s="1"/>
  <c r="C83" i="8" s="1"/>
  <c r="G68" i="8"/>
  <c r="G75" i="8" s="1"/>
  <c r="E74" i="8"/>
  <c r="F58" i="8"/>
  <c r="E47" i="8"/>
  <c r="E52" i="8"/>
  <c r="E24" i="10"/>
  <c r="I68" i="8"/>
  <c r="I75" i="8" s="1"/>
  <c r="J68" i="8"/>
  <c r="J75" i="8" s="1"/>
  <c r="I136" i="8"/>
  <c r="F48" i="8"/>
  <c r="F49" i="8" s="1"/>
  <c r="F68" i="8"/>
  <c r="F75" i="8" s="1"/>
  <c r="F140" i="8"/>
  <c r="F141" i="8" s="1"/>
  <c r="D73" i="8" s="1"/>
  <c r="D85" i="8" s="1"/>
  <c r="D99" i="8" s="1"/>
  <c r="F56" i="8"/>
  <c r="F69" i="8" s="1"/>
  <c r="F77" i="8" s="1"/>
  <c r="G53" i="8"/>
  <c r="O67" i="8"/>
  <c r="N76" i="8"/>
  <c r="H137" i="8"/>
  <c r="E108" i="8"/>
  <c r="F109" i="8"/>
  <c r="E141" i="8"/>
  <c r="C73" i="8" s="1"/>
  <c r="C85" i="8" s="1"/>
  <c r="C99" i="8" s="1"/>
  <c r="B75" i="8"/>
  <c r="B83" i="8" s="1"/>
  <c r="B70" i="8"/>
  <c r="BC27" i="10"/>
  <c r="D24" i="10"/>
  <c r="C48" i="1" s="1"/>
  <c r="C25" i="5" s="1"/>
  <c r="B27" i="12" s="1"/>
  <c r="B82" i="12" s="1"/>
  <c r="BC50" i="10"/>
  <c r="D43" i="10"/>
  <c r="BC52" i="10"/>
  <c r="K75" i="8"/>
  <c r="B60" i="12" l="1"/>
  <c r="B64" i="12"/>
  <c r="B51" i="12"/>
  <c r="B80" i="12"/>
  <c r="B55" i="12"/>
  <c r="B38" i="12"/>
  <c r="B68" i="12"/>
  <c r="B43" i="12"/>
  <c r="B34" i="12"/>
  <c r="B47" i="12"/>
  <c r="B72" i="12"/>
  <c r="E68" i="8"/>
  <c r="BC43" i="10"/>
  <c r="D75" i="8"/>
  <c r="D83" i="8" s="1"/>
  <c r="D88" i="8" s="1"/>
  <c r="C70" i="8"/>
  <c r="F74" i="8"/>
  <c r="G58" i="8"/>
  <c r="F52" i="8"/>
  <c r="F47" i="8"/>
  <c r="F83" i="8"/>
  <c r="P67" i="8"/>
  <c r="O76" i="8"/>
  <c r="H53" i="8"/>
  <c r="G56" i="8"/>
  <c r="G69" i="8" s="1"/>
  <c r="D71" i="8"/>
  <c r="D72" i="8" s="1"/>
  <c r="F70" i="8"/>
  <c r="F71" i="8" s="1"/>
  <c r="G48" i="8"/>
  <c r="G49" i="8" s="1"/>
  <c r="J136" i="8"/>
  <c r="G109" i="8"/>
  <c r="F108" i="8"/>
  <c r="C86" i="8"/>
  <c r="I137" i="8"/>
  <c r="G140" i="8"/>
  <c r="C71" i="8"/>
  <c r="C72" i="8" s="1"/>
  <c r="BC24" i="10"/>
  <c r="B71" i="8"/>
  <c r="B72" i="8"/>
  <c r="B86" i="8"/>
  <c r="C88" i="8"/>
  <c r="B88" i="8"/>
  <c r="C84" i="8"/>
  <c r="B84" i="8"/>
  <c r="E70" i="8" l="1"/>
  <c r="E71" i="8" s="1"/>
  <c r="E72" i="8" s="1"/>
  <c r="E75" i="8"/>
  <c r="E83" i="8" s="1"/>
  <c r="E84" i="8" s="1"/>
  <c r="E144" i="8" s="1"/>
  <c r="D86" i="8"/>
  <c r="D87" i="8" s="1"/>
  <c r="D84" i="8"/>
  <c r="J137" i="8"/>
  <c r="G47" i="8"/>
  <c r="G52" i="8"/>
  <c r="H58" i="8"/>
  <c r="G74" i="8"/>
  <c r="F72" i="8"/>
  <c r="H140" i="8"/>
  <c r="H141" i="8"/>
  <c r="F73" i="8" s="1"/>
  <c r="F85" i="8" s="1"/>
  <c r="K136" i="8"/>
  <c r="K137" i="8" s="1"/>
  <c r="H48" i="8"/>
  <c r="H49" i="8" s="1"/>
  <c r="P76" i="8"/>
  <c r="Q67" i="8"/>
  <c r="G77" i="8"/>
  <c r="G83" i="8" s="1"/>
  <c r="G70" i="8"/>
  <c r="I53" i="8"/>
  <c r="H56" i="8"/>
  <c r="H69" i="8" s="1"/>
  <c r="G141" i="8"/>
  <c r="E73" i="8" s="1"/>
  <c r="E85" i="8" s="1"/>
  <c r="G108" i="8"/>
  <c r="H109" i="8"/>
  <c r="B89" i="8"/>
  <c r="B144" i="8"/>
  <c r="C144" i="8"/>
  <c r="C89" i="8"/>
  <c r="C87" i="8"/>
  <c r="B87" i="8"/>
  <c r="B90" i="8" s="1"/>
  <c r="E88" i="8" l="1"/>
  <c r="F84" i="8"/>
  <c r="F144" i="8" s="1"/>
  <c r="F88" i="8"/>
  <c r="E89" i="8"/>
  <c r="D89" i="8"/>
  <c r="D144" i="8"/>
  <c r="H74" i="8"/>
  <c r="H52" i="8"/>
  <c r="H47" i="8"/>
  <c r="I58" i="8"/>
  <c r="G71" i="8"/>
  <c r="G72" i="8" s="1"/>
  <c r="I109" i="8"/>
  <c r="H108" i="8"/>
  <c r="G84" i="8"/>
  <c r="G88" i="8"/>
  <c r="F99" i="8"/>
  <c r="F86" i="8"/>
  <c r="I48" i="8"/>
  <c r="I49" i="8" s="1"/>
  <c r="L136" i="8"/>
  <c r="I140" i="8"/>
  <c r="I141" i="8" s="1"/>
  <c r="G73" i="8" s="1"/>
  <c r="G85" i="8" s="1"/>
  <c r="G99" i="8" s="1"/>
  <c r="E99" i="8"/>
  <c r="E86" i="8"/>
  <c r="Q76" i="8"/>
  <c r="R67" i="8"/>
  <c r="H77" i="8"/>
  <c r="H83" i="8" s="1"/>
  <c r="H88" i="8" s="1"/>
  <c r="H70" i="8"/>
  <c r="D90" i="8"/>
  <c r="I56" i="8"/>
  <c r="I69" i="8" s="1"/>
  <c r="J53" i="8"/>
  <c r="C90" i="8"/>
  <c r="F89" i="8" l="1"/>
  <c r="I52" i="8"/>
  <c r="I74" i="8"/>
  <c r="I47" i="8"/>
  <c r="J58" i="8"/>
  <c r="K53" i="8"/>
  <c r="J56" i="8"/>
  <c r="J69" i="8" s="1"/>
  <c r="G89" i="8"/>
  <c r="G144" i="8"/>
  <c r="I108" i="8"/>
  <c r="J109" i="8"/>
  <c r="I77" i="8"/>
  <c r="I83" i="8" s="1"/>
  <c r="I84" i="8" s="1"/>
  <c r="I70" i="8"/>
  <c r="J140" i="8"/>
  <c r="J141" i="8" s="1"/>
  <c r="H73" i="8" s="1"/>
  <c r="H85" i="8" s="1"/>
  <c r="H84" i="8"/>
  <c r="S67" i="8"/>
  <c r="R76" i="8"/>
  <c r="M136" i="8"/>
  <c r="J48" i="8"/>
  <c r="J49" i="8" s="1"/>
  <c r="L137" i="8"/>
  <c r="H71" i="8"/>
  <c r="E87" i="8"/>
  <c r="E90" i="8" s="1"/>
  <c r="F87" i="8"/>
  <c r="G86" i="8"/>
  <c r="G87" i="8" s="1"/>
  <c r="F90" i="8" l="1"/>
  <c r="M137" i="8"/>
  <c r="K58" i="8"/>
  <c r="J74" i="8"/>
  <c r="J52" i="8"/>
  <c r="J47" i="8"/>
  <c r="H99" i="8"/>
  <c r="H86" i="8"/>
  <c r="H87" i="8" s="1"/>
  <c r="H90" i="8" s="1"/>
  <c r="I89" i="8"/>
  <c r="I144" i="8"/>
  <c r="S76" i="8"/>
  <c r="T67" i="8"/>
  <c r="I71" i="8"/>
  <c r="G90" i="8"/>
  <c r="H144" i="8"/>
  <c r="H89" i="8"/>
  <c r="I88" i="8"/>
  <c r="J77" i="8"/>
  <c r="J83" i="8" s="1"/>
  <c r="J70" i="8"/>
  <c r="K140" i="8"/>
  <c r="H72" i="8"/>
  <c r="N136" i="8"/>
  <c r="K48" i="8"/>
  <c r="K49" i="8" s="1"/>
  <c r="J108" i="8"/>
  <c r="K109" i="8"/>
  <c r="L53" i="8"/>
  <c r="K56" i="8"/>
  <c r="K69" i="8" s="1"/>
  <c r="L58" i="8" l="1"/>
  <c r="K74" i="8"/>
  <c r="K52" i="8"/>
  <c r="K47" i="8"/>
  <c r="O136" i="8"/>
  <c r="L48" i="8"/>
  <c r="L140" i="8"/>
  <c r="L141" i="8"/>
  <c r="J73" i="8" s="1"/>
  <c r="J85" i="8" s="1"/>
  <c r="J99" i="8" s="1"/>
  <c r="K141" i="8"/>
  <c r="I73" i="8" s="1"/>
  <c r="I85" i="8" s="1"/>
  <c r="J71" i="8"/>
  <c r="J72" i="8" s="1"/>
  <c r="N137" i="8"/>
  <c r="J88" i="8"/>
  <c r="K77" i="8"/>
  <c r="K83" i="8" s="1"/>
  <c r="K84" i="8" s="1"/>
  <c r="K70" i="8"/>
  <c r="J84" i="8"/>
  <c r="U67" i="8"/>
  <c r="T76" i="8"/>
  <c r="L55" i="8"/>
  <c r="M53" i="8" s="1"/>
  <c r="L109" i="8"/>
  <c r="K108" i="8"/>
  <c r="I72" i="8"/>
  <c r="K88" i="8" l="1"/>
  <c r="L52" i="8"/>
  <c r="L47" i="8"/>
  <c r="L74" i="8"/>
  <c r="M58" i="8"/>
  <c r="M55" i="8"/>
  <c r="N53" i="8"/>
  <c r="J144" i="8"/>
  <c r="J89" i="8"/>
  <c r="M48" i="8"/>
  <c r="P136" i="8"/>
  <c r="K71" i="8"/>
  <c r="K72" i="8" s="1"/>
  <c r="I99" i="8"/>
  <c r="I86" i="8"/>
  <c r="K89" i="8"/>
  <c r="K144" i="8"/>
  <c r="L82" i="8"/>
  <c r="L56" i="8"/>
  <c r="L69" i="8" s="1"/>
  <c r="M109" i="8"/>
  <c r="L108" i="8"/>
  <c r="U76" i="8"/>
  <c r="V67" i="8"/>
  <c r="J86" i="8"/>
  <c r="O137" i="8"/>
  <c r="L49" i="8"/>
  <c r="M140" i="8"/>
  <c r="M141" i="8" s="1"/>
  <c r="K73" i="8" s="1"/>
  <c r="K85" i="8" s="1"/>
  <c r="K99" i="8" s="1"/>
  <c r="N58" i="8" l="1"/>
  <c r="M74" i="8"/>
  <c r="M52" i="8"/>
  <c r="M47" i="8"/>
  <c r="N109" i="8"/>
  <c r="M108" i="8"/>
  <c r="G26" i="8"/>
  <c r="C105" i="8" s="1"/>
  <c r="V76" i="8"/>
  <c r="W67" i="8"/>
  <c r="K86" i="8"/>
  <c r="K87" i="8" s="1"/>
  <c r="P137" i="8"/>
  <c r="M49" i="8"/>
  <c r="M61" i="8" s="1"/>
  <c r="M60" i="8" s="1"/>
  <c r="J87" i="8"/>
  <c r="I87" i="8"/>
  <c r="I90" i="8" s="1"/>
  <c r="O53" i="8"/>
  <c r="N55" i="8"/>
  <c r="N48" i="8"/>
  <c r="Q136" i="8"/>
  <c r="L77" i="8"/>
  <c r="L83" i="8" s="1"/>
  <c r="L70" i="8"/>
  <c r="N140" i="8"/>
  <c r="N141" i="8" s="1"/>
  <c r="L73" i="8" s="1"/>
  <c r="L85" i="8" s="1"/>
  <c r="L99" i="8" s="1"/>
  <c r="M56" i="8"/>
  <c r="M69" i="8" s="1"/>
  <c r="M77" i="8" s="1"/>
  <c r="M82" i="8"/>
  <c r="J90" i="8" l="1"/>
  <c r="K90" i="8"/>
  <c r="N47" i="8"/>
  <c r="O58" i="8"/>
  <c r="N52" i="8"/>
  <c r="N74" i="8"/>
  <c r="L71" i="8"/>
  <c r="L72" i="8" s="1"/>
  <c r="L86" i="8"/>
  <c r="L84" i="8"/>
  <c r="L144" i="8" s="1"/>
  <c r="L88" i="8"/>
  <c r="B105" i="8" s="1"/>
  <c r="O48" i="8"/>
  <c r="R136" i="8"/>
  <c r="O55" i="8"/>
  <c r="P53" i="8" s="1"/>
  <c r="M50" i="8"/>
  <c r="M59" i="8" s="1"/>
  <c r="Q137" i="8"/>
  <c r="N49" i="8"/>
  <c r="N61" i="8" s="1"/>
  <c r="N60" i="8" s="1"/>
  <c r="W76" i="8"/>
  <c r="X67" i="8"/>
  <c r="O140" i="8"/>
  <c r="O141" i="8" s="1"/>
  <c r="M73" i="8" s="1"/>
  <c r="M85" i="8" s="1"/>
  <c r="M99" i="8" s="1"/>
  <c r="N82" i="8"/>
  <c r="N56" i="8"/>
  <c r="N69" i="8" s="1"/>
  <c r="N77" i="8" s="1"/>
  <c r="N108" i="8"/>
  <c r="O109" i="8"/>
  <c r="N50" i="8" l="1"/>
  <c r="N59" i="8" s="1"/>
  <c r="O74" i="8"/>
  <c r="P58" i="8"/>
  <c r="O47" i="8"/>
  <c r="O52" i="8"/>
  <c r="G27" i="8"/>
  <c r="D105" i="8" s="1"/>
  <c r="P55" i="8"/>
  <c r="N80" i="8"/>
  <c r="N66" i="8"/>
  <c r="N68" i="8" s="1"/>
  <c r="O82" i="8"/>
  <c r="O56" i="8"/>
  <c r="O69" i="8" s="1"/>
  <c r="O77" i="8" s="1"/>
  <c r="Y67" i="8"/>
  <c r="X76" i="8"/>
  <c r="O108" i="8"/>
  <c r="P109" i="8"/>
  <c r="M80" i="8"/>
  <c r="M66" i="8"/>
  <c r="M68" i="8" s="1"/>
  <c r="M79" i="8"/>
  <c r="N79" i="8" s="1"/>
  <c r="S136" i="8"/>
  <c r="P48" i="8"/>
  <c r="L87" i="8"/>
  <c r="G28" i="8" s="1"/>
  <c r="A105" i="8" s="1"/>
  <c r="O49" i="8"/>
  <c r="O61" i="8" s="1"/>
  <c r="O60" i="8" s="1"/>
  <c r="R137" i="8"/>
  <c r="P140" i="8"/>
  <c r="P141" i="8" s="1"/>
  <c r="N73" i="8" s="1"/>
  <c r="N85" i="8" s="1"/>
  <c r="N99" i="8" s="1"/>
  <c r="P52" i="8" l="1"/>
  <c r="Q58" i="8"/>
  <c r="P74" i="8"/>
  <c r="P47" i="8"/>
  <c r="O50" i="8"/>
  <c r="O59" i="8" s="1"/>
  <c r="O66" i="8" s="1"/>
  <c r="O68" i="8" s="1"/>
  <c r="N70" i="8"/>
  <c r="N75" i="8"/>
  <c r="P49" i="8"/>
  <c r="P61" i="8" s="1"/>
  <c r="P60" i="8" s="1"/>
  <c r="S137" i="8"/>
  <c r="Q140" i="8"/>
  <c r="Z67" i="8"/>
  <c r="Y76" i="8"/>
  <c r="P56" i="8"/>
  <c r="P69" i="8" s="1"/>
  <c r="P77" i="8" s="1"/>
  <c r="P82" i="8"/>
  <c r="P108" i="8"/>
  <c r="Q109" i="8"/>
  <c r="T136" i="8"/>
  <c r="Q48" i="8"/>
  <c r="M75" i="8"/>
  <c r="M70" i="8"/>
  <c r="Q53" i="8"/>
  <c r="P50" i="8" l="1"/>
  <c r="P59" i="8" s="1"/>
  <c r="O80" i="8"/>
  <c r="O79" i="8"/>
  <c r="P79" i="8" s="1"/>
  <c r="Q52" i="8"/>
  <c r="Q47" i="8"/>
  <c r="Q74" i="8"/>
  <c r="R58" i="8"/>
  <c r="R140" i="8"/>
  <c r="R141" i="8" s="1"/>
  <c r="P73" i="8" s="1"/>
  <c r="P85" i="8" s="1"/>
  <c r="P99" i="8" s="1"/>
  <c r="Q141" i="8"/>
  <c r="O73" i="8" s="1"/>
  <c r="O85" i="8" s="1"/>
  <c r="O99" i="8" s="1"/>
  <c r="O70" i="8"/>
  <c r="O75" i="8"/>
  <c r="T137" i="8"/>
  <c r="Q49" i="8"/>
  <c r="Q61" i="8" s="1"/>
  <c r="Q60" i="8" s="1"/>
  <c r="Q55" i="8"/>
  <c r="R53" i="8" s="1"/>
  <c r="AA67" i="8"/>
  <c r="Z76" i="8"/>
  <c r="U136" i="8"/>
  <c r="R48" i="8"/>
  <c r="N71" i="8"/>
  <c r="N72" i="8" s="1"/>
  <c r="P66" i="8"/>
  <c r="P68" i="8" s="1"/>
  <c r="P80" i="8"/>
  <c r="M71" i="8"/>
  <c r="Q108" i="8"/>
  <c r="R109" i="8"/>
  <c r="S58" i="8" l="1"/>
  <c r="R74" i="8"/>
  <c r="R52" i="8"/>
  <c r="R47" i="8"/>
  <c r="Q50" i="8"/>
  <c r="Q59" i="8" s="1"/>
  <c r="Q80" i="8" s="1"/>
  <c r="U137" i="8"/>
  <c r="R49" i="8"/>
  <c r="R61" i="8" s="1"/>
  <c r="R60" i="8" s="1"/>
  <c r="P75" i="8"/>
  <c r="P70" i="8"/>
  <c r="AA76" i="8"/>
  <c r="AB67" i="8"/>
  <c r="AQ67" i="8"/>
  <c r="S109" i="8"/>
  <c r="R108" i="8"/>
  <c r="Q82" i="8"/>
  <c r="Q56" i="8"/>
  <c r="Q69" i="8" s="1"/>
  <c r="Q77" i="8" s="1"/>
  <c r="R55" i="8"/>
  <c r="S53" i="8" s="1"/>
  <c r="S140" i="8"/>
  <c r="S141" i="8" s="1"/>
  <c r="Q73" i="8" s="1"/>
  <c r="Q85" i="8" s="1"/>
  <c r="Q99" i="8" s="1"/>
  <c r="O71" i="8"/>
  <c r="M78" i="8"/>
  <c r="M83" i="8" s="1"/>
  <c r="M72" i="8"/>
  <c r="Q79" i="8"/>
  <c r="V136" i="8"/>
  <c r="S48" i="8"/>
  <c r="N78" i="8" l="1"/>
  <c r="N83" i="8" s="1"/>
  <c r="N86" i="8" s="1"/>
  <c r="S74" i="8"/>
  <c r="T58" i="8"/>
  <c r="S52" i="8"/>
  <c r="S47" i="8"/>
  <c r="Q66" i="8"/>
  <c r="Q68" i="8" s="1"/>
  <c r="Q70" i="8" s="1"/>
  <c r="T48" i="8"/>
  <c r="W136" i="8"/>
  <c r="S108" i="8"/>
  <c r="T109" i="8"/>
  <c r="P71" i="8"/>
  <c r="P72" i="8" s="1"/>
  <c r="M86" i="8"/>
  <c r="M88" i="8"/>
  <c r="M84" i="8"/>
  <c r="T140" i="8"/>
  <c r="T141" i="8" s="1"/>
  <c r="R73" i="8" s="1"/>
  <c r="R85" i="8" s="1"/>
  <c r="R99" i="8" s="1"/>
  <c r="S55" i="8"/>
  <c r="T53" i="8"/>
  <c r="AC67" i="8"/>
  <c r="AB76" i="8"/>
  <c r="V137" i="8"/>
  <c r="S49" i="8"/>
  <c r="S61" i="8" s="1"/>
  <c r="S60" i="8" s="1"/>
  <c r="O72" i="8"/>
  <c r="R82" i="8"/>
  <c r="R56" i="8"/>
  <c r="R69" i="8" s="1"/>
  <c r="R77" i="8" s="1"/>
  <c r="R50" i="8"/>
  <c r="R59" i="8" s="1"/>
  <c r="Q75" i="8" l="1"/>
  <c r="S50" i="8"/>
  <c r="S59" i="8" s="1"/>
  <c r="S66" i="8" s="1"/>
  <c r="S68" i="8" s="1"/>
  <c r="O78" i="8"/>
  <c r="O83" i="8" s="1"/>
  <c r="O86" i="8" s="1"/>
  <c r="O87" i="8" s="1"/>
  <c r="N88" i="8"/>
  <c r="N84" i="8"/>
  <c r="N89" i="8" s="1"/>
  <c r="T74" i="8"/>
  <c r="T47" i="8"/>
  <c r="T52" i="8"/>
  <c r="U58" i="8"/>
  <c r="T49" i="8"/>
  <c r="W137" i="8"/>
  <c r="T55" i="8"/>
  <c r="U53" i="8" s="1"/>
  <c r="Q71" i="8"/>
  <c r="AC76" i="8"/>
  <c r="AD67" i="8"/>
  <c r="S82" i="8"/>
  <c r="S56" i="8"/>
  <c r="S69" i="8" s="1"/>
  <c r="S77" i="8" s="1"/>
  <c r="M144" i="8"/>
  <c r="M89" i="8"/>
  <c r="T108" i="8"/>
  <c r="T50" i="8" s="1"/>
  <c r="T59" i="8" s="1"/>
  <c r="U109" i="8"/>
  <c r="S80" i="8"/>
  <c r="U48" i="8"/>
  <c r="X136" i="8"/>
  <c r="R80" i="8"/>
  <c r="R66" i="8"/>
  <c r="R68" i="8" s="1"/>
  <c r="R79" i="8"/>
  <c r="S79" i="8" s="1"/>
  <c r="U140" i="8"/>
  <c r="N87" i="8"/>
  <c r="M87" i="8"/>
  <c r="M90" i="8" s="1"/>
  <c r="P78" i="8" l="1"/>
  <c r="P83" i="8" s="1"/>
  <c r="P86" i="8" s="1"/>
  <c r="P87" i="8" s="1"/>
  <c r="P90" i="8" s="1"/>
  <c r="N144" i="8"/>
  <c r="O88" i="8"/>
  <c r="O84" i="8"/>
  <c r="O89" i="8" s="1"/>
  <c r="N90" i="8"/>
  <c r="U52" i="8"/>
  <c r="U74" i="8"/>
  <c r="V58" i="8"/>
  <c r="U47" i="8"/>
  <c r="T61" i="8"/>
  <c r="T60" i="8" s="1"/>
  <c r="T66" i="8" s="1"/>
  <c r="T68" i="8" s="1"/>
  <c r="AE67" i="8"/>
  <c r="AD76" i="8"/>
  <c r="T82" i="8"/>
  <c r="T56" i="8"/>
  <c r="T69" i="8" s="1"/>
  <c r="T77" i="8" s="1"/>
  <c r="S75" i="8"/>
  <c r="S70" i="8"/>
  <c r="T80" i="8"/>
  <c r="U55" i="8"/>
  <c r="R70" i="8"/>
  <c r="R75" i="8"/>
  <c r="V140" i="8"/>
  <c r="O90" i="8"/>
  <c r="U49" i="8"/>
  <c r="U61" i="8" s="1"/>
  <c r="U60" i="8" s="1"/>
  <c r="X137" i="8"/>
  <c r="U141" i="8"/>
  <c r="S73" i="8" s="1"/>
  <c r="S85" i="8" s="1"/>
  <c r="S99" i="8" s="1"/>
  <c r="V48" i="8"/>
  <c r="Y136" i="8"/>
  <c r="U108" i="8"/>
  <c r="V109" i="8"/>
  <c r="Q72" i="8"/>
  <c r="T79" i="8" l="1"/>
  <c r="Q78" i="8"/>
  <c r="Q83" i="8" s="1"/>
  <c r="Q86" i="8" s="1"/>
  <c r="Q87" i="8" s="1"/>
  <c r="Q90" i="8" s="1"/>
  <c r="P84" i="8"/>
  <c r="P144" i="8" s="1"/>
  <c r="P88" i="8"/>
  <c r="O144" i="8"/>
  <c r="U50" i="8"/>
  <c r="U59" i="8" s="1"/>
  <c r="W58" i="8"/>
  <c r="V74" i="8"/>
  <c r="V47" i="8"/>
  <c r="V52" i="8"/>
  <c r="W109" i="8"/>
  <c r="V108" i="8"/>
  <c r="U82" i="8"/>
  <c r="U56" i="8"/>
  <c r="U69" i="8" s="1"/>
  <c r="U77" i="8" s="1"/>
  <c r="Y137" i="8"/>
  <c r="V49" i="8"/>
  <c r="V61" i="8" s="1"/>
  <c r="V60" i="8" s="1"/>
  <c r="T75" i="8"/>
  <c r="T70" i="8"/>
  <c r="W48" i="8"/>
  <c r="Z136" i="8"/>
  <c r="S71" i="8"/>
  <c r="S72" i="8" s="1"/>
  <c r="W140" i="8"/>
  <c r="W141" i="8" s="1"/>
  <c r="U73" i="8" s="1"/>
  <c r="U85" i="8" s="1"/>
  <c r="U99" i="8" s="1"/>
  <c r="AE76" i="8"/>
  <c r="AF67" i="8"/>
  <c r="R71" i="8"/>
  <c r="R72" i="8" s="1"/>
  <c r="V141" i="8"/>
  <c r="T73" i="8" s="1"/>
  <c r="T85" i="8" s="1"/>
  <c r="T99" i="8" s="1"/>
  <c r="V53" i="8"/>
  <c r="U79" i="8" l="1"/>
  <c r="U66" i="8"/>
  <c r="U68" i="8" s="1"/>
  <c r="U80" i="8"/>
  <c r="P89" i="8"/>
  <c r="Q84" i="8"/>
  <c r="Q144" i="8" s="1"/>
  <c r="Q88" i="8"/>
  <c r="R78" i="8"/>
  <c r="R83" i="8" s="1"/>
  <c r="R86" i="8" s="1"/>
  <c r="R87" i="8" s="1"/>
  <c r="R90" i="8" s="1"/>
  <c r="W52" i="8"/>
  <c r="W47" i="8"/>
  <c r="X58" i="8"/>
  <c r="W74" i="8"/>
  <c r="U75" i="8"/>
  <c r="U70" i="8"/>
  <c r="T71" i="8"/>
  <c r="T72" i="8" s="1"/>
  <c r="X48" i="8"/>
  <c r="AA136" i="8"/>
  <c r="V55" i="8"/>
  <c r="W53" i="8" s="1"/>
  <c r="Z137" i="8"/>
  <c r="W49" i="8"/>
  <c r="W61" i="8" s="1"/>
  <c r="W60" i="8" s="1"/>
  <c r="AG67" i="8"/>
  <c r="AF76" i="8"/>
  <c r="AR67" i="8"/>
  <c r="X140" i="8"/>
  <c r="X141" i="8" s="1"/>
  <c r="V73" i="8" s="1"/>
  <c r="V85" i="8" s="1"/>
  <c r="V99" i="8" s="1"/>
  <c r="V50" i="8"/>
  <c r="V59" i="8" s="1"/>
  <c r="W108" i="8"/>
  <c r="X109" i="8"/>
  <c r="Q89" i="8" l="1"/>
  <c r="R84" i="8"/>
  <c r="R89" i="8" s="1"/>
  <c r="R88" i="8"/>
  <c r="S78" i="8"/>
  <c r="S83" i="8" s="1"/>
  <c r="S84" i="8" s="1"/>
  <c r="X74" i="8"/>
  <c r="X52" i="8"/>
  <c r="Y58" i="8"/>
  <c r="X47" i="8"/>
  <c r="AA137" i="8"/>
  <c r="X49" i="8"/>
  <c r="X61" i="8" s="1"/>
  <c r="X60" i="8" s="1"/>
  <c r="V82" i="8"/>
  <c r="V56" i="8"/>
  <c r="V69" i="8" s="1"/>
  <c r="V77" i="8" s="1"/>
  <c r="U71" i="8"/>
  <c r="W50" i="8"/>
  <c r="W59" i="8" s="1"/>
  <c r="AB136" i="8"/>
  <c r="Y48" i="8"/>
  <c r="Y140" i="8"/>
  <c r="Y141" i="8" s="1"/>
  <c r="W73" i="8" s="1"/>
  <c r="W85" i="8" s="1"/>
  <c r="W99" i="8" s="1"/>
  <c r="W55" i="8"/>
  <c r="X53" i="8" s="1"/>
  <c r="Y109" i="8"/>
  <c r="X108" i="8"/>
  <c r="X50" i="8" s="1"/>
  <c r="X59" i="8" s="1"/>
  <c r="V80" i="8"/>
  <c r="V66" i="8"/>
  <c r="V68" i="8" s="1"/>
  <c r="V79" i="8"/>
  <c r="AG76" i="8"/>
  <c r="AH67" i="8"/>
  <c r="R144" i="8" l="1"/>
  <c r="S88" i="8"/>
  <c r="S86" i="8"/>
  <c r="S87" i="8" s="1"/>
  <c r="S90" i="8" s="1"/>
  <c r="T78" i="8"/>
  <c r="T83" i="8" s="1"/>
  <c r="T88" i="8" s="1"/>
  <c r="Y74" i="8"/>
  <c r="Z58" i="8"/>
  <c r="Y52" i="8"/>
  <c r="Y47" i="8"/>
  <c r="X55" i="8"/>
  <c r="W66" i="8"/>
  <c r="W68" i="8" s="1"/>
  <c r="W80" i="8"/>
  <c r="W79" i="8"/>
  <c r="X79" i="8" s="1"/>
  <c r="V75" i="8"/>
  <c r="V70" i="8"/>
  <c r="Z140" i="8"/>
  <c r="Z141" i="8" s="1"/>
  <c r="X73" i="8" s="1"/>
  <c r="X85" i="8" s="1"/>
  <c r="X99" i="8" s="1"/>
  <c r="U72" i="8"/>
  <c r="W82" i="8"/>
  <c r="W56" i="8"/>
  <c r="W69" i="8" s="1"/>
  <c r="W77" i="8" s="1"/>
  <c r="X80" i="8"/>
  <c r="X66" i="8"/>
  <c r="X68" i="8" s="1"/>
  <c r="AH76" i="8"/>
  <c r="AI67" i="8"/>
  <c r="Y108" i="8"/>
  <c r="Z109" i="8"/>
  <c r="AC136" i="8"/>
  <c r="Z48" i="8"/>
  <c r="S144" i="8"/>
  <c r="S89" i="8"/>
  <c r="AB137" i="8"/>
  <c r="Y49" i="8"/>
  <c r="Y61" i="8" s="1"/>
  <c r="Y60" i="8" s="1"/>
  <c r="T84" i="8" l="1"/>
  <c r="T144" i="8" s="1"/>
  <c r="U78" i="8"/>
  <c r="U83" i="8" s="1"/>
  <c r="U86" i="8" s="1"/>
  <c r="T86" i="8"/>
  <c r="T87" i="8" s="1"/>
  <c r="T90" i="8" s="1"/>
  <c r="Z74" i="8"/>
  <c r="Z52" i="8"/>
  <c r="AA58" i="8"/>
  <c r="Z47" i="8"/>
  <c r="Z108" i="8"/>
  <c r="AA109" i="8"/>
  <c r="X75" i="8"/>
  <c r="Y50" i="8"/>
  <c r="Y59" i="8" s="1"/>
  <c r="AI76" i="8"/>
  <c r="AJ67" i="8"/>
  <c r="AA48" i="8"/>
  <c r="AD136" i="8"/>
  <c r="AC137" i="8"/>
  <c r="Z49" i="8"/>
  <c r="AA140" i="8"/>
  <c r="W75" i="8"/>
  <c r="W70" i="8"/>
  <c r="V71" i="8"/>
  <c r="V72" i="8" s="1"/>
  <c r="X56" i="8"/>
  <c r="X69" i="8" s="1"/>
  <c r="X77" i="8" s="1"/>
  <c r="X82" i="8"/>
  <c r="Y53" i="8"/>
  <c r="T89" i="8" l="1"/>
  <c r="U84" i="8"/>
  <c r="U87" i="8"/>
  <c r="U90" i="8" s="1"/>
  <c r="V78" i="8"/>
  <c r="V83" i="8" s="1"/>
  <c r="V88" i="8" s="1"/>
  <c r="U88" i="8"/>
  <c r="Z61" i="8"/>
  <c r="Z60" i="8" s="1"/>
  <c r="Z66" i="8" s="1"/>
  <c r="Z68" i="8" s="1"/>
  <c r="Z50" i="8"/>
  <c r="Z59" i="8" s="1"/>
  <c r="AA74" i="8"/>
  <c r="AA47" i="8"/>
  <c r="AB58" i="8"/>
  <c r="AA52" i="8"/>
  <c r="AB140" i="8"/>
  <c r="AB141" i="8" s="1"/>
  <c r="Z73" i="8" s="1"/>
  <c r="Z85" i="8" s="1"/>
  <c r="Z99" i="8" s="1"/>
  <c r="AE136" i="8"/>
  <c r="AB48" i="8"/>
  <c r="W71" i="8"/>
  <c r="W72" i="8" s="1"/>
  <c r="AA141" i="8"/>
  <c r="Y73" i="8" s="1"/>
  <c r="Y85" i="8" s="1"/>
  <c r="Y99" i="8" s="1"/>
  <c r="X70" i="8"/>
  <c r="Y55" i="8"/>
  <c r="Z53" i="8" s="1"/>
  <c r="AK67" i="8"/>
  <c r="AJ76" i="8"/>
  <c r="Y66" i="8"/>
  <c r="Y68" i="8" s="1"/>
  <c r="Y80" i="8"/>
  <c r="Y79" i="8"/>
  <c r="AD137" i="8"/>
  <c r="AA49" i="8"/>
  <c r="AB109" i="8"/>
  <c r="AA108" i="8"/>
  <c r="AA50" i="8" s="1"/>
  <c r="AA59" i="8" s="1"/>
  <c r="Z80" i="8"/>
  <c r="Z79" i="8" l="1"/>
  <c r="V84" i="8"/>
  <c r="V144" i="8" s="1"/>
  <c r="V86" i="8"/>
  <c r="V87" i="8" s="1"/>
  <c r="V90" i="8" s="1"/>
  <c r="W78" i="8"/>
  <c r="W83" i="8" s="1"/>
  <c r="W86" i="8" s="1"/>
  <c r="U89" i="8"/>
  <c r="U144" i="8"/>
  <c r="AB47" i="8"/>
  <c r="AC58" i="8"/>
  <c r="AB74" i="8"/>
  <c r="AB52" i="8"/>
  <c r="AA61" i="8"/>
  <c r="AA60" i="8" s="1"/>
  <c r="AA66" i="8" s="1"/>
  <c r="AA68" i="8" s="1"/>
  <c r="AC109" i="8"/>
  <c r="AB108" i="8"/>
  <c r="Z75" i="8"/>
  <c r="Y82" i="8"/>
  <c r="Y56" i="8"/>
  <c r="Y69" i="8" s="1"/>
  <c r="Y77" i="8" s="1"/>
  <c r="AE137" i="8"/>
  <c r="AB49" i="8"/>
  <c r="AB61" i="8" s="1"/>
  <c r="AB60" i="8" s="1"/>
  <c r="AK76" i="8"/>
  <c r="AL67" i="8"/>
  <c r="Z55" i="8"/>
  <c r="AA53" i="8" s="1"/>
  <c r="AF136" i="8"/>
  <c r="AC48" i="8"/>
  <c r="AA80" i="8"/>
  <c r="Y75" i="8"/>
  <c r="X71" i="8"/>
  <c r="AC140" i="8"/>
  <c r="AC141" i="8"/>
  <c r="AA73" i="8" s="1"/>
  <c r="AA85" i="8" s="1"/>
  <c r="AA99" i="8" s="1"/>
  <c r="AB50" i="8" l="1"/>
  <c r="AB59" i="8" s="1"/>
  <c r="AA79" i="8"/>
  <c r="V89" i="8"/>
  <c r="W87" i="8"/>
  <c r="W90" i="8" s="1"/>
  <c r="W88" i="8"/>
  <c r="W84" i="8"/>
  <c r="W89" i="8" s="1"/>
  <c r="X78" i="8"/>
  <c r="X83" i="8" s="1"/>
  <c r="X86" i="8" s="1"/>
  <c r="X87" i="8" s="1"/>
  <c r="AC52" i="8"/>
  <c r="AD58" i="8"/>
  <c r="AC47" i="8"/>
  <c r="AC74" i="8"/>
  <c r="AB80" i="8"/>
  <c r="AB66" i="8"/>
  <c r="AB68" i="8" s="1"/>
  <c r="AB79" i="8"/>
  <c r="AD109" i="8"/>
  <c r="AC108" i="8"/>
  <c r="AA55" i="8"/>
  <c r="AB53" i="8" s="1"/>
  <c r="AD140" i="8"/>
  <c r="AD141" i="8" s="1"/>
  <c r="AB73" i="8" s="1"/>
  <c r="AB85" i="8" s="1"/>
  <c r="AB99" i="8" s="1"/>
  <c r="Y70" i="8"/>
  <c r="Z82" i="8"/>
  <c r="Z56" i="8"/>
  <c r="Z69" i="8" s="1"/>
  <c r="X72" i="8"/>
  <c r="AD48" i="8"/>
  <c r="AG136" i="8"/>
  <c r="AC49" i="8"/>
  <c r="AC61" i="8" s="1"/>
  <c r="AC60" i="8" s="1"/>
  <c r="AF137" i="8"/>
  <c r="AA75" i="8"/>
  <c r="AL76" i="8"/>
  <c r="AM67" i="8"/>
  <c r="X90" i="8" l="1"/>
  <c r="X88" i="8"/>
  <c r="X84" i="8"/>
  <c r="X144" i="8" s="1"/>
  <c r="W144" i="8"/>
  <c r="AC50" i="8"/>
  <c r="AC59" i="8" s="1"/>
  <c r="AD52" i="8"/>
  <c r="AD47" i="8"/>
  <c r="AE58" i="8"/>
  <c r="AD74" i="8"/>
  <c r="Y71" i="8"/>
  <c r="Y78" i="8" s="1"/>
  <c r="Y83" i="8" s="1"/>
  <c r="AE109" i="8"/>
  <c r="AD108" i="8"/>
  <c r="AG137" i="8"/>
  <c r="AD49" i="8"/>
  <c r="AD61" i="8" s="1"/>
  <c r="AD60" i="8" s="1"/>
  <c r="AE140" i="8"/>
  <c r="AB75" i="8"/>
  <c r="AB55" i="8"/>
  <c r="AC80" i="8"/>
  <c r="AC66" i="8"/>
  <c r="AC68" i="8" s="1"/>
  <c r="AC79" i="8"/>
  <c r="AM76" i="8"/>
  <c r="AN67" i="8"/>
  <c r="AH136" i="8"/>
  <c r="AE48" i="8"/>
  <c r="Z77" i="8"/>
  <c r="Z70" i="8"/>
  <c r="AA56" i="8"/>
  <c r="AA69" i="8" s="1"/>
  <c r="AA82" i="8"/>
  <c r="X89" i="8" l="1"/>
  <c r="AE47" i="8"/>
  <c r="AF58" i="8"/>
  <c r="AE52" i="8"/>
  <c r="AE74" i="8"/>
  <c r="Y72" i="8"/>
  <c r="AC75" i="8"/>
  <c r="AF140" i="8"/>
  <c r="AF48" i="8"/>
  <c r="AI136" i="8"/>
  <c r="AB82" i="8"/>
  <c r="AB56" i="8"/>
  <c r="AB69" i="8" s="1"/>
  <c r="AE141" i="8"/>
  <c r="AC73" i="8" s="1"/>
  <c r="AC85" i="8" s="1"/>
  <c r="AC99" i="8" s="1"/>
  <c r="AO67" i="8"/>
  <c r="AN76" i="8"/>
  <c r="AC53" i="8"/>
  <c r="AD50" i="8"/>
  <c r="AD59" i="8" s="1"/>
  <c r="AA77" i="8"/>
  <c r="AA70" i="8"/>
  <c r="AH137" i="8"/>
  <c r="AE49" i="8"/>
  <c r="AE61" i="8" s="1"/>
  <c r="AE60" i="8" s="1"/>
  <c r="AF109" i="8"/>
  <c r="AE108" i="8"/>
  <c r="Z71" i="8"/>
  <c r="Z78" i="8" s="1"/>
  <c r="Z83" i="8" s="1"/>
  <c r="Y86" i="8"/>
  <c r="Y87" i="8" s="1"/>
  <c r="Y90" i="8" s="1"/>
  <c r="Y84" i="8"/>
  <c r="Y88" i="8"/>
  <c r="Z72" i="8" l="1"/>
  <c r="AE50" i="8"/>
  <c r="AE59" i="8" s="1"/>
  <c r="AE66" i="8" s="1"/>
  <c r="AE68" i="8" s="1"/>
  <c r="AF74" i="8"/>
  <c r="AF52" i="8"/>
  <c r="AG58" i="8"/>
  <c r="AF47" i="8"/>
  <c r="AA71" i="8"/>
  <c r="AA78" i="8" s="1"/>
  <c r="AA83" i="8" s="1"/>
  <c r="Z86" i="8"/>
  <c r="Z87" i="8" s="1"/>
  <c r="Z90" i="8" s="1"/>
  <c r="Z84" i="8"/>
  <c r="Z88" i="8"/>
  <c r="AJ136" i="8"/>
  <c r="AG48" i="8"/>
  <c r="AE80" i="8"/>
  <c r="AD80" i="8"/>
  <c r="AD66" i="8"/>
  <c r="AD68" i="8" s="1"/>
  <c r="AD79" i="8"/>
  <c r="AG140" i="8"/>
  <c r="AG141" i="8" s="1"/>
  <c r="AE73" i="8" s="1"/>
  <c r="AE85" i="8" s="1"/>
  <c r="AE99" i="8" s="1"/>
  <c r="AG109" i="8"/>
  <c r="AF108" i="8"/>
  <c r="AC55" i="8"/>
  <c r="Y144" i="8"/>
  <c r="Y89" i="8"/>
  <c r="AI137" i="8"/>
  <c r="AF49" i="8"/>
  <c r="AO76" i="8"/>
  <c r="AP67" i="8"/>
  <c r="AB77" i="8"/>
  <c r="AB70" i="8"/>
  <c r="AF141" i="8"/>
  <c r="AD73" i="8" s="1"/>
  <c r="AD85" i="8" s="1"/>
  <c r="AD99" i="8" s="1"/>
  <c r="AE79" i="8" l="1"/>
  <c r="AH58" i="8"/>
  <c r="AG52" i="8"/>
  <c r="AG74" i="8"/>
  <c r="AG47" i="8"/>
  <c r="AF61" i="8"/>
  <c r="AF60" i="8" s="1"/>
  <c r="AA72" i="8"/>
  <c r="AF50" i="8"/>
  <c r="AF59" i="8" s="1"/>
  <c r="AD75" i="8"/>
  <c r="AK136" i="8"/>
  <c r="AH48" i="8"/>
  <c r="Z89" i="8"/>
  <c r="Z144" i="8"/>
  <c r="AB71" i="8"/>
  <c r="AB78" i="8" s="1"/>
  <c r="AB83" i="8" s="1"/>
  <c r="AH140" i="8"/>
  <c r="AH141" i="8"/>
  <c r="AF73" i="8" s="1"/>
  <c r="AF85" i="8" s="1"/>
  <c r="AF99" i="8" s="1"/>
  <c r="AA86" i="8"/>
  <c r="AA87" i="8" s="1"/>
  <c r="AA90" i="8" s="1"/>
  <c r="AA84" i="8"/>
  <c r="AA88" i="8"/>
  <c r="AP76" i="8"/>
  <c r="AS67" i="8"/>
  <c r="AC82" i="8"/>
  <c r="AC56" i="8"/>
  <c r="AC69" i="8" s="1"/>
  <c r="AE75" i="8"/>
  <c r="AD53" i="8"/>
  <c r="AG49" i="8"/>
  <c r="AG61" i="8" s="1"/>
  <c r="AG60" i="8" s="1"/>
  <c r="AJ137" i="8"/>
  <c r="AH109" i="8"/>
  <c r="AG108" i="8"/>
  <c r="AH47" i="8" l="1"/>
  <c r="AH52" i="8"/>
  <c r="AH74" i="8"/>
  <c r="AI58" i="8"/>
  <c r="AF66" i="8"/>
  <c r="AF68" i="8" s="1"/>
  <c r="AF80" i="8"/>
  <c r="AF79" i="8"/>
  <c r="AG50" i="8"/>
  <c r="AG59" i="8" s="1"/>
  <c r="AA144" i="8"/>
  <c r="AA89" i="8"/>
  <c r="AH108" i="8"/>
  <c r="AI109" i="8"/>
  <c r="AC77" i="8"/>
  <c r="AC70" i="8"/>
  <c r="AI140" i="8"/>
  <c r="AI141" i="8" s="1"/>
  <c r="AG73" i="8" s="1"/>
  <c r="AG85" i="8" s="1"/>
  <c r="AG99" i="8" s="1"/>
  <c r="AH49" i="8"/>
  <c r="AH61" i="8" s="1"/>
  <c r="AH60" i="8" s="1"/>
  <c r="AK137" i="8"/>
  <c r="AI48" i="8"/>
  <c r="AL136" i="8"/>
  <c r="AB86" i="8"/>
  <c r="AB87" i="8" s="1"/>
  <c r="AB90" i="8" s="1"/>
  <c r="AB88" i="8"/>
  <c r="AB84" i="8"/>
  <c r="AD55" i="8"/>
  <c r="AE53" i="8" s="1"/>
  <c r="AB72" i="8"/>
  <c r="AI52" i="8" l="1"/>
  <c r="AI47" i="8"/>
  <c r="AI74" i="8"/>
  <c r="AJ58" i="8"/>
  <c r="AJ48" i="8"/>
  <c r="AM136" i="8"/>
  <c r="AJ140" i="8"/>
  <c r="AC71" i="8"/>
  <c r="AC78" i="8" s="1"/>
  <c r="AC83" i="8" s="1"/>
  <c r="AG80" i="8"/>
  <c r="AG66" i="8"/>
  <c r="AG68" i="8" s="1"/>
  <c r="AG79" i="8"/>
  <c r="AB144" i="8"/>
  <c r="AB89" i="8"/>
  <c r="AE55" i="8"/>
  <c r="AF53" i="8"/>
  <c r="AL137" i="8"/>
  <c r="AI49" i="8"/>
  <c r="AI61" i="8" s="1"/>
  <c r="AI60" i="8" s="1"/>
  <c r="AI108" i="8"/>
  <c r="AJ109" i="8"/>
  <c r="AD82" i="8"/>
  <c r="AD56" i="8"/>
  <c r="AD69" i="8" s="1"/>
  <c r="AH50" i="8"/>
  <c r="AH59" i="8" s="1"/>
  <c r="AF75" i="8"/>
  <c r="AC72" i="8" l="1"/>
  <c r="AJ47" i="8"/>
  <c r="AJ74" i="8"/>
  <c r="AK58" i="8"/>
  <c r="AJ52" i="8"/>
  <c r="AI50" i="8"/>
  <c r="AI59" i="8" s="1"/>
  <c r="AJ49" i="8"/>
  <c r="AJ61" i="8" s="1"/>
  <c r="AJ60" i="8" s="1"/>
  <c r="AM137" i="8"/>
  <c r="AK140" i="8"/>
  <c r="AK141" i="8" s="1"/>
  <c r="AI73" i="8" s="1"/>
  <c r="AI85" i="8" s="1"/>
  <c r="AI99" i="8" s="1"/>
  <c r="AD77" i="8"/>
  <c r="AD70" i="8"/>
  <c r="AF55" i="8"/>
  <c r="AG53" i="8" s="1"/>
  <c r="AG75" i="8"/>
  <c r="AK48" i="8"/>
  <c r="AN136" i="8"/>
  <c r="AH66" i="8"/>
  <c r="AH68" i="8" s="1"/>
  <c r="AH80" i="8"/>
  <c r="AH79" i="8"/>
  <c r="AE82" i="8"/>
  <c r="AE56" i="8"/>
  <c r="AE69" i="8" s="1"/>
  <c r="AJ108" i="8"/>
  <c r="AK109" i="8"/>
  <c r="AI66" i="8"/>
  <c r="AI68" i="8" s="1"/>
  <c r="AI80" i="8"/>
  <c r="AC86" i="8"/>
  <c r="AC87" i="8" s="1"/>
  <c r="AC90" i="8" s="1"/>
  <c r="AC84" i="8"/>
  <c r="AC88" i="8"/>
  <c r="AJ141" i="8"/>
  <c r="AH73" i="8" s="1"/>
  <c r="AH85" i="8" s="1"/>
  <c r="AH99" i="8" s="1"/>
  <c r="AI79" i="8" l="1"/>
  <c r="AK47" i="8"/>
  <c r="AK74" i="8"/>
  <c r="AL58" i="8"/>
  <c r="AK52" i="8"/>
  <c r="AG55" i="8"/>
  <c r="AH53" i="8"/>
  <c r="AL109" i="8"/>
  <c r="AK108" i="8"/>
  <c r="AH75" i="8"/>
  <c r="AC89" i="8"/>
  <c r="AC144" i="8"/>
  <c r="AJ50" i="8"/>
  <c r="AJ59" i="8" s="1"/>
  <c r="AO136" i="8"/>
  <c r="AL48" i="8"/>
  <c r="AD71" i="8"/>
  <c r="AD78" i="8" s="1"/>
  <c r="AD83" i="8" s="1"/>
  <c r="AE77" i="8"/>
  <c r="AE70" i="8"/>
  <c r="AL140" i="8"/>
  <c r="AL141" i="8" s="1"/>
  <c r="AJ73" i="8" s="1"/>
  <c r="AJ85" i="8" s="1"/>
  <c r="AJ99" i="8" s="1"/>
  <c r="AI75" i="8"/>
  <c r="AF82" i="8"/>
  <c r="AF56" i="8"/>
  <c r="AF69" i="8" s="1"/>
  <c r="AK49" i="8"/>
  <c r="AK61" i="8" s="1"/>
  <c r="AK60" i="8" s="1"/>
  <c r="AN137" i="8"/>
  <c r="AL52" i="8" l="1"/>
  <c r="AM58" i="8"/>
  <c r="AL74" i="8"/>
  <c r="AL47" i="8"/>
  <c r="AF77" i="8"/>
  <c r="AF70" i="8"/>
  <c r="AD86" i="8"/>
  <c r="AD87" i="8" s="1"/>
  <c r="AD90" i="8" s="1"/>
  <c r="AD84" i="8"/>
  <c r="AD88" i="8"/>
  <c r="AG82" i="8"/>
  <c r="AG56" i="8"/>
  <c r="AG69" i="8" s="1"/>
  <c r="AD72" i="8"/>
  <c r="AL49" i="8"/>
  <c r="AO137" i="8"/>
  <c r="AP136" i="8"/>
  <c r="AM48" i="8"/>
  <c r="AK50" i="8"/>
  <c r="AK59" i="8" s="1"/>
  <c r="AH55" i="8"/>
  <c r="AE71" i="8"/>
  <c r="AE78" i="8" s="1"/>
  <c r="AE83" i="8" s="1"/>
  <c r="AM140" i="8"/>
  <c r="AM141" i="8" s="1"/>
  <c r="AK73" i="8" s="1"/>
  <c r="AK85" i="8" s="1"/>
  <c r="AK99" i="8" s="1"/>
  <c r="AJ66" i="8"/>
  <c r="AJ68" i="8" s="1"/>
  <c r="AJ80" i="8"/>
  <c r="AJ79" i="8"/>
  <c r="AL108" i="8"/>
  <c r="AM109" i="8"/>
  <c r="AL50" i="8" l="1"/>
  <c r="AL59" i="8" s="1"/>
  <c r="AM74" i="8"/>
  <c r="AM52" i="8"/>
  <c r="AN58" i="8"/>
  <c r="AM47" i="8"/>
  <c r="AL61" i="8"/>
  <c r="AL60" i="8" s="1"/>
  <c r="AL66" i="8" s="1"/>
  <c r="AL68" i="8" s="1"/>
  <c r="AG77" i="8"/>
  <c r="AG70" i="8"/>
  <c r="AJ75" i="8"/>
  <c r="AP137" i="8"/>
  <c r="AM49" i="8"/>
  <c r="AM61" i="8" s="1"/>
  <c r="AM60" i="8" s="1"/>
  <c r="AM108" i="8"/>
  <c r="AN109" i="8"/>
  <c r="AH82" i="8"/>
  <c r="AH56" i="8"/>
  <c r="AH69" i="8" s="1"/>
  <c r="AD89" i="8"/>
  <c r="AD144" i="8"/>
  <c r="AI53" i="8"/>
  <c r="AE86" i="8"/>
  <c r="AE87" i="8" s="1"/>
  <c r="AE90" i="8" s="1"/>
  <c r="AE84" i="8"/>
  <c r="AE88" i="8"/>
  <c r="AQ136" i="8"/>
  <c r="AN48" i="8"/>
  <c r="AE72" i="8"/>
  <c r="AL80" i="8"/>
  <c r="AN140" i="8"/>
  <c r="AN141" i="8" s="1"/>
  <c r="AL73" i="8" s="1"/>
  <c r="AL85" i="8" s="1"/>
  <c r="AL99" i="8" s="1"/>
  <c r="AK80" i="8"/>
  <c r="AK66" i="8"/>
  <c r="AK68" i="8" s="1"/>
  <c r="AK79" i="8"/>
  <c r="AF71" i="8"/>
  <c r="AF78" i="8" s="1"/>
  <c r="AF83" i="8" s="1"/>
  <c r="AF72" i="8" l="1"/>
  <c r="AN74" i="8"/>
  <c r="AO58" i="8"/>
  <c r="AN47" i="8"/>
  <c r="AN52" i="8"/>
  <c r="AL79" i="8"/>
  <c r="AO48" i="8"/>
  <c r="AR136" i="8"/>
  <c r="AF86" i="8"/>
  <c r="AF87" i="8" s="1"/>
  <c r="AF90" i="8" s="1"/>
  <c r="AF88" i="8"/>
  <c r="AF84" i="8"/>
  <c r="AE144" i="8"/>
  <c r="AE89" i="8"/>
  <c r="AQ137" i="8"/>
  <c r="AN49" i="8"/>
  <c r="AL75" i="8"/>
  <c r="AK75" i="8"/>
  <c r="AI55" i="8"/>
  <c r="AJ53" i="8" s="1"/>
  <c r="AO109" i="8"/>
  <c r="AN108" i="8"/>
  <c r="AN50" i="8" s="1"/>
  <c r="AN59" i="8" s="1"/>
  <c r="AG71" i="8"/>
  <c r="AG78" i="8" s="1"/>
  <c r="AG83" i="8" s="1"/>
  <c r="AH77" i="8"/>
  <c r="AH70" i="8"/>
  <c r="AO140" i="8"/>
  <c r="AM50" i="8"/>
  <c r="AM59" i="8" s="1"/>
  <c r="AG72" i="8" l="1"/>
  <c r="AO47" i="8"/>
  <c r="AO74" i="8"/>
  <c r="AO52" i="8"/>
  <c r="AP58" i="8"/>
  <c r="AN61" i="8"/>
  <c r="AN60" i="8" s="1"/>
  <c r="AN66" i="8" s="1"/>
  <c r="AN68" i="8" s="1"/>
  <c r="AN80" i="8"/>
  <c r="AP109" i="8"/>
  <c r="AP108" i="8" s="1"/>
  <c r="AO108" i="8"/>
  <c r="AH71" i="8"/>
  <c r="AH78" i="8" s="1"/>
  <c r="AH83" i="8" s="1"/>
  <c r="AJ55" i="8"/>
  <c r="AK53" i="8" s="1"/>
  <c r="AM80" i="8"/>
  <c r="AM66" i="8"/>
  <c r="AM68" i="8" s="1"/>
  <c r="AM79" i="8"/>
  <c r="AN79" i="8" s="1"/>
  <c r="AP140" i="8"/>
  <c r="AP141" i="8" s="1"/>
  <c r="AN73" i="8" s="1"/>
  <c r="AN85" i="8" s="1"/>
  <c r="AN99" i="8" s="1"/>
  <c r="AO141" i="8"/>
  <c r="AM73" i="8" s="1"/>
  <c r="AM85" i="8" s="1"/>
  <c r="AM99" i="8" s="1"/>
  <c r="AI82" i="8"/>
  <c r="AI56" i="8"/>
  <c r="AI69" i="8" s="1"/>
  <c r="AO49" i="8"/>
  <c r="AO61" i="8" s="1"/>
  <c r="AO60" i="8" s="1"/>
  <c r="AR137" i="8"/>
  <c r="AP48" i="8"/>
  <c r="AS136" i="8"/>
  <c r="AT136" i="8" s="1"/>
  <c r="AU136" i="8" s="1"/>
  <c r="AV136" i="8" s="1"/>
  <c r="AW136" i="8" s="1"/>
  <c r="AX136" i="8" s="1"/>
  <c r="AY136" i="8" s="1"/>
  <c r="AF89" i="8"/>
  <c r="AF144" i="8"/>
  <c r="AG86" i="8"/>
  <c r="AG87" i="8" s="1"/>
  <c r="AG90" i="8" s="1"/>
  <c r="AG84" i="8"/>
  <c r="AG88" i="8"/>
  <c r="AH72" i="8" l="1"/>
  <c r="AP52" i="8"/>
  <c r="AP47" i="8"/>
  <c r="AP74" i="8"/>
  <c r="AM75" i="8"/>
  <c r="AO50" i="8"/>
  <c r="AO59" i="8" s="1"/>
  <c r="AK55" i="8"/>
  <c r="AI77" i="8"/>
  <c r="AI70" i="8"/>
  <c r="AJ56" i="8"/>
  <c r="AJ69" i="8" s="1"/>
  <c r="AJ82" i="8"/>
  <c r="AN75" i="8"/>
  <c r="AG89" i="8"/>
  <c r="AG144" i="8"/>
  <c r="AP49" i="8"/>
  <c r="AP61" i="8" s="1"/>
  <c r="AP60" i="8" s="1"/>
  <c r="AS137" i="8"/>
  <c r="AT137" i="8" s="1"/>
  <c r="AU137" i="8" s="1"/>
  <c r="AV137" i="8" s="1"/>
  <c r="AW137" i="8" s="1"/>
  <c r="AX137" i="8" s="1"/>
  <c r="AY137" i="8" s="1"/>
  <c r="AQ140" i="8"/>
  <c r="AQ141" i="8"/>
  <c r="AO73" i="8" s="1"/>
  <c r="AO85" i="8" s="1"/>
  <c r="AO99" i="8" s="1"/>
  <c r="AH86" i="8"/>
  <c r="AH87" i="8" s="1"/>
  <c r="AH90" i="8" s="1"/>
  <c r="AH84" i="8"/>
  <c r="AH88" i="8"/>
  <c r="AR140" i="8" l="1"/>
  <c r="AR141" i="8" s="1"/>
  <c r="AP73" i="8" s="1"/>
  <c r="AP85" i="8" s="1"/>
  <c r="AP99" i="8" s="1"/>
  <c r="AQ99" i="8" s="1"/>
  <c r="A100" i="8" s="1"/>
  <c r="AO66" i="8"/>
  <c r="AO68" i="8" s="1"/>
  <c r="AO80" i="8"/>
  <c r="AO79" i="8"/>
  <c r="AJ77" i="8"/>
  <c r="AJ70" i="8"/>
  <c r="AP50" i="8"/>
  <c r="AP59" i="8" s="1"/>
  <c r="AK56" i="8"/>
  <c r="AK69" i="8" s="1"/>
  <c r="AK82" i="8"/>
  <c r="AL53" i="8"/>
  <c r="AH144" i="8"/>
  <c r="AH89" i="8"/>
  <c r="AI71" i="8"/>
  <c r="AI78" i="8" s="1"/>
  <c r="AI83" i="8" s="1"/>
  <c r="AI86" i="8" l="1"/>
  <c r="AI87" i="8" s="1"/>
  <c r="AI90" i="8" s="1"/>
  <c r="AI88" i="8"/>
  <c r="AI84" i="8"/>
  <c r="AK77" i="8"/>
  <c r="AK70" i="8"/>
  <c r="AO75" i="8"/>
  <c r="AL55" i="8"/>
  <c r="AM53" i="8" s="1"/>
  <c r="AI72" i="8"/>
  <c r="AP66" i="8"/>
  <c r="AP68" i="8" s="1"/>
  <c r="AP80" i="8"/>
  <c r="AP79" i="8"/>
  <c r="AJ71" i="8"/>
  <c r="AJ78" i="8" s="1"/>
  <c r="AJ83" i="8" s="1"/>
  <c r="AS140" i="8"/>
  <c r="AS141" i="8" s="1"/>
  <c r="AT140" i="8" l="1"/>
  <c r="AT141" i="8"/>
  <c r="AP75" i="8"/>
  <c r="AK71" i="8"/>
  <c r="AK78" i="8" s="1"/>
  <c r="AK83" i="8" s="1"/>
  <c r="AJ72" i="8"/>
  <c r="AL82" i="8"/>
  <c r="AL56" i="8"/>
  <c r="AL69" i="8" s="1"/>
  <c r="AI89" i="8"/>
  <c r="AI144" i="8"/>
  <c r="AJ86" i="8"/>
  <c r="AJ87" i="8" s="1"/>
  <c r="AJ90" i="8" s="1"/>
  <c r="AJ88" i="8"/>
  <c r="AJ84" i="8"/>
  <c r="AM55" i="8"/>
  <c r="AN53" i="8" s="1"/>
  <c r="AK72" i="8" l="1"/>
  <c r="AN55" i="8"/>
  <c r="AK86" i="8"/>
  <c r="AK87" i="8" s="1"/>
  <c r="AK90" i="8" s="1"/>
  <c r="AK88" i="8"/>
  <c r="AK84" i="8"/>
  <c r="AL77" i="8"/>
  <c r="AL70" i="8"/>
  <c r="AM82" i="8"/>
  <c r="AM56" i="8"/>
  <c r="AM69" i="8" s="1"/>
  <c r="AJ144" i="8"/>
  <c r="AJ89" i="8"/>
  <c r="AU140" i="8"/>
  <c r="AU141" i="8" s="1"/>
  <c r="AK144" i="8" l="1"/>
  <c r="AK89" i="8"/>
  <c r="AN56" i="8"/>
  <c r="AN69" i="8" s="1"/>
  <c r="AN82" i="8"/>
  <c r="AM77" i="8"/>
  <c r="AM70" i="8"/>
  <c r="AV140" i="8"/>
  <c r="AV141" i="8"/>
  <c r="AL71" i="8"/>
  <c r="AL78" i="8" s="1"/>
  <c r="AL83" i="8" s="1"/>
  <c r="AO53" i="8"/>
  <c r="AL72" i="8" l="1"/>
  <c r="AN77" i="8"/>
  <c r="AN70" i="8"/>
  <c r="AM71" i="8"/>
  <c r="AM78" i="8" s="1"/>
  <c r="AM83" i="8" s="1"/>
  <c r="AO55" i="8"/>
  <c r="AP53" i="8" s="1"/>
  <c r="AP55" i="8" s="1"/>
  <c r="AL86" i="8"/>
  <c r="AL87" i="8" s="1"/>
  <c r="AL90" i="8" s="1"/>
  <c r="AL88" i="8"/>
  <c r="AL84" i="8"/>
  <c r="AW140" i="8"/>
  <c r="AW141" i="8" s="1"/>
  <c r="AM72" i="8" l="1"/>
  <c r="AO82" i="8"/>
  <c r="AO56" i="8"/>
  <c r="AO69" i="8" s="1"/>
  <c r="AM86" i="8"/>
  <c r="AM87" i="8" s="1"/>
  <c r="AM90" i="8" s="1"/>
  <c r="AM88" i="8"/>
  <c r="AM84" i="8"/>
  <c r="AP82" i="8"/>
  <c r="AP56" i="8"/>
  <c r="AP69" i="8" s="1"/>
  <c r="AX140" i="8"/>
  <c r="AX141" i="8" s="1"/>
  <c r="AL89" i="8"/>
  <c r="AL144" i="8"/>
  <c r="AN71" i="8"/>
  <c r="AN78" i="8" s="1"/>
  <c r="AN83" i="8" s="1"/>
  <c r="AS144" i="8" l="1"/>
  <c r="AQ144" i="8"/>
  <c r="AR144" i="8"/>
  <c r="AO77" i="8"/>
  <c r="AO70" i="8"/>
  <c r="AN86" i="8"/>
  <c r="AN87" i="8" s="1"/>
  <c r="AN90" i="8" s="1"/>
  <c r="AN84" i="8"/>
  <c r="AN88" i="8"/>
  <c r="AM144" i="8"/>
  <c r="AM89" i="8"/>
  <c r="AY140" i="8"/>
  <c r="AY141" i="8" s="1"/>
  <c r="AN72" i="8"/>
  <c r="AP77" i="8"/>
  <c r="AP70" i="8"/>
  <c r="AO71" i="8" l="1"/>
  <c r="AO78" i="8" s="1"/>
  <c r="AO83" i="8" s="1"/>
  <c r="AP71" i="8"/>
  <c r="AP72" i="8"/>
  <c r="AN144" i="8"/>
  <c r="AN89" i="8"/>
  <c r="AP78" i="8" l="1"/>
  <c r="AP83" i="8" s="1"/>
  <c r="AP86" i="8" s="1"/>
  <c r="AO86" i="8"/>
  <c r="AO87" i="8" s="1"/>
  <c r="AO90" i="8" s="1"/>
  <c r="AO84" i="8"/>
  <c r="AO88" i="8"/>
  <c r="AO72" i="8"/>
  <c r="AP84" i="8" l="1"/>
  <c r="AP89" i="8" s="1"/>
  <c r="AP88" i="8"/>
  <c r="AO89" i="8"/>
  <c r="AO144" i="8"/>
  <c r="AP87" i="8"/>
  <c r="AP144" i="8" l="1"/>
  <c r="AP90" i="8"/>
  <c r="A101" i="8"/>
  <c r="B102" i="8" s="1"/>
</calcChain>
</file>

<file path=xl/sharedStrings.xml><?xml version="1.0" encoding="utf-8"?>
<sst xmlns="http://schemas.openxmlformats.org/spreadsheetml/2006/main" count="1306" uniqueCount="629">
  <si>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</si>
  <si>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</si>
  <si>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</si>
  <si>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</si>
  <si>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</si>
  <si>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</si>
  <si>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</si>
  <si>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</si>
  <si>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</si>
  <si>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</si>
  <si>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</si>
  <si>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</si>
  <si>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</si>
  <si>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</si>
  <si>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</si>
  <si>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</si>
  <si>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</si>
  <si>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</si>
  <si>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</si>
  <si>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</si>
  <si>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</si>
  <si>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</si>
  <si>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</si>
  <si>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</si>
  <si>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</si>
  <si>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</si>
  <si>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</si>
  <si>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</si>
  <si>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</si>
  <si>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</si>
  <si>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</si>
  <si>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</si>
  <si>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</si>
  <si>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</si>
  <si>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</si>
  <si>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</si>
  <si>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</si>
  <si>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</si>
  <si>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</si>
  <si>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</si>
  <si>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</si>
  <si>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</si>
  <si>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</si>
  <si>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</si>
  <si>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</si>
  <si>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</si>
  <si>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</si>
  <si>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</si>
  <si>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</si>
  <si>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</si>
  <si>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</si>
  <si>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</si>
  <si>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</si>
  <si>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</si>
  <si>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</si>
  <si>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</si>
  <si>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</si>
  <si>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</si>
  <si>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</si>
  <si>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</si>
  <si>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</si>
  <si>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</si>
  <si>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</si>
  <si>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</si>
  <si>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</si>
  <si>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</si>
  <si>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</si>
  <si>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</si>
  <si>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</si>
  <si>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</si>
  <si>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</si>
  <si>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</si>
  <si>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</si>
  <si>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</si>
  <si>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</si>
  <si>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</si>
  <si>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</si>
  <si>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</si>
  <si>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</si>
  <si>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</si>
  <si>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</si>
  <si>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</si>
  <si>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</si>
  <si>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</si>
  <si>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</si>
  <si>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</si>
  <si>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</si>
  <si>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</si>
  <si>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</si>
  <si>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</si>
  <si>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</si>
  <si>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</si>
  <si>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</si>
  <si>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</si>
  <si>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</si>
  <si>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</si>
  <si>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</si>
  <si>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</si>
  <si>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</si>
  <si>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</si>
  <si>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</si>
  <si>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</si>
  <si>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</si>
  <si>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</si>
  <si>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</si>
  <si>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</si>
  <si>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</si>
  <si>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</si>
  <si>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</si>
  <si>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</si>
  <si>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</si>
  <si>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</si>
  <si>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</si>
  <si>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</si>
  <si>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</si>
  <si>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</si>
  <si>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</si>
  <si>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</si>
  <si>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</si>
  <si>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</si>
  <si>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</si>
  <si>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</si>
  <si>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</si>
  <si>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</si>
  <si>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</si>
  <si>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</si>
  <si>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</si>
  <si>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</si>
  <si>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</si>
  <si>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</si>
  <si>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</si>
  <si>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</si>
  <si>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indexed="8"/>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</si>
  <si>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</si>
  <si>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</si>
  <si>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</si>
  <si>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</si>
  <si>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</si>
  <si>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</si>
  <si>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</si>
  <si>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</si>
  <si>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</si>
  <si>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</si>
  <si>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</si>
  <si>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</si>
  <si>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</si>
  <si>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indexed="8"/>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</si>
  <si>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</si>
  <si>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</si>
  <si>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</si>
  <si>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</si>
  <si>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</si>
  <si>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</si>
  <si>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</si>
  <si>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</si>
  <si>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</si>
  <si>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</si>
  <si>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</si>
  <si>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</si>
  <si>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</si>
  <si>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</si>
  <si>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</si>
  <si>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</si>
  <si>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</si>
  <si>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</si>
  <si>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</si>
  <si>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</si>
  <si>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</si>
  <si>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</si>
  <si>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</si>
  <si>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</si>
  <si>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</si>
  <si>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</si>
  <si>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</si>
  <si>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</si>
  <si>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</si>
  <si>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</si>
  <si>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</si>
  <si>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</si>
  <si>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</si>
  <si>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</si>
  <si>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</si>
  <si>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</si>
  <si>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</si>
  <si>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</si>
  <si>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</si>
  <si>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</si>
  <si>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</si>
  <si>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</si>
  <si>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</si>
  <si>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</si>
  <si>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</si>
  <si>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</si>
  <si>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</si>
  <si>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</si>
  <si>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</si>
  <si>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</si>
  <si>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</si>
  <si>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</si>
  <si>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</si>
  <si>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</si>
  <si>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</si>
  <si>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</si>
  <si>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</si>
  <si>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</si>
  <si>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</si>
  <si>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</si>
  <si>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</si>
  <si>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</si>
  <si>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</si>
  <si>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</si>
  <si>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</si>
  <si>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</si>
  <si>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</si>
  <si>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</si>
  <si>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</si>
  <si>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</si>
  <si>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</si>
  <si>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</si>
  <si>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</si>
  <si>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</si>
  <si>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</si>
  <si>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</si>
  <si>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</si>
  <si>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</si>
  <si>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</si>
  <si>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</si>
  <si>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</si>
  <si>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</si>
  <si>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</si>
  <si>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</si>
  <si>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</si>
  <si>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</si>
  <si>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</si>
  <si>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</si>
  <si>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</si>
  <si>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</si>
  <si>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</si>
  <si>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</si>
  <si>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</si>
  <si>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</si>
  <si>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</si>
  <si>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</si>
  <si>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</si>
  <si>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</si>
  <si>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indexed="8"/>
        <rFont val="Calibri"/>
        <family val="2"/>
        <charset val="204"/>
      </rPr>
      <t>·</t>
    </r>
    <r>
      <rPr>
        <sz val="11"/>
        <color theme="1"/>
        <rFont val="Calibri"/>
        <family val="2"/>
        <charset val="204"/>
        <scheme val="minor"/>
      </rPr>
      <t>N1</t>
    </r>
  </si>
  <si>
    <r>
      <t>T2</t>
    </r>
    <r>
      <rPr>
        <sz val="11"/>
        <color indexed="8"/>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</si>
  <si>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indexed="8"/>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</si>
  <si>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indexed="8"/>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</si>
  <si>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</si>
  <si>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</si>
  <si>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</si>
  <si>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</si>
  <si>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</si>
  <si>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</si>
  <si>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</si>
  <si>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</si>
  <si>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indexed="8"/>
        <rFont val="Symbol"/>
        <family val="1"/>
        <charset val="2"/>
      </rPr>
      <t>D</t>
    </r>
    <r>
      <rPr>
        <sz val="11"/>
        <color theme="1"/>
        <rFont val="Calibri"/>
        <family val="2"/>
        <charset val="204"/>
        <scheme val="minor"/>
      </rPr>
      <t>Пsafi1</t>
    </r>
  </si>
  <si>
    <r>
      <rPr>
        <sz val="11"/>
        <color indexed="8"/>
        <rFont val="Symbol"/>
        <family val="1"/>
        <charset val="2"/>
      </rPr>
      <t>D</t>
    </r>
    <r>
      <rPr>
        <sz val="11"/>
        <color theme="1"/>
        <rFont val="Calibri"/>
        <family val="2"/>
        <charset val="204"/>
        <scheme val="minor"/>
      </rPr>
      <t>Пsafi2</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</si>
  <si>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Пsafi3</t>
    </r>
    <r>
      <rPr>
        <sz val="11"/>
        <color theme="1"/>
        <rFont val="Calibri"/>
        <family val="2"/>
        <charset val="204"/>
        <scheme val="minor"/>
      </rPr>
      <t/>
    </r>
  </si>
  <si>
    <r>
      <rPr>
        <sz val="11"/>
        <color indexed="8"/>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</si>
  <si>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</si>
  <si>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</si>
  <si>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</si>
  <si>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</si>
  <si>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</si>
  <si>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</si>
  <si>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indexed="8"/>
        <rFont val="Symbol"/>
        <family val="1"/>
        <charset val="2"/>
      </rPr>
      <t>D</t>
    </r>
    <r>
      <rPr>
        <b/>
        <sz val="11"/>
        <color indexed="8"/>
        <rFont val="Calibri"/>
        <family val="2"/>
        <charset val="204"/>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</si>
  <si>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</si>
  <si>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</si>
  <si>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</si>
  <si>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</si>
  <si>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</si>
  <si>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</si>
  <si>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</si>
  <si>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indexed="8"/>
        <rFont val="Calibri"/>
        <family val="2"/>
        <charset val="204"/>
      </rPr>
      <t>·</t>
    </r>
    <r>
      <rPr>
        <sz val="11"/>
        <color theme="1"/>
        <rFont val="Calibri"/>
        <family val="2"/>
        <charset val="204"/>
        <scheme val="minor"/>
      </rPr>
      <t>N1/Nt</t>
    </r>
  </si>
  <si>
    <t>T2·N2/Nt</t>
  </si>
  <si>
    <t>T3·N3/Nt</t>
  </si>
  <si>
    <t>T4·N4/Nt</t>
  </si>
  <si>
    <r>
      <rPr>
        <sz val="11"/>
        <color indexed="8"/>
        <rFont val="Symbol"/>
        <family val="1"/>
        <charset val="2"/>
      </rPr>
      <t>S</t>
    </r>
    <r>
      <rPr>
        <vertAlign val="superscript"/>
        <sz val="11"/>
        <color indexed="8"/>
        <rFont val="Calibri"/>
        <family val="2"/>
        <charset val="204"/>
      </rPr>
      <t>год N-1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</si>
  <si>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</si>
  <si>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</si>
  <si>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</si>
  <si>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</si>
  <si>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</si>
  <si>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t>
    </r>
    <r>
      <rPr>
        <b/>
        <sz val="11"/>
        <color indexed="8"/>
        <rFont val="Calibri"/>
        <family val="2"/>
        <charset val="204"/>
      </rPr>
      <t>Ni</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</si>
  <si>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</si>
  <si>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</si>
  <si>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</si>
  <si>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</si>
  <si>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</si>
  <si>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</si>
  <si>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</si>
  <si>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indexed="8"/>
        <rFont val="Calibri"/>
        <family val="2"/>
        <charset val="204"/>
      </rPr>
      <t>·P</t>
    </r>
    <r>
      <rPr>
        <sz val="11"/>
        <color theme="1"/>
        <rFont val="Calibri"/>
        <family val="2"/>
        <charset val="204"/>
        <scheme val="minor"/>
      </rPr>
      <t>1</t>
    </r>
  </si>
  <si>
    <r>
      <t>T2</t>
    </r>
    <r>
      <rPr>
        <sz val="11"/>
        <color indexed="8"/>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</si>
  <si>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indexed="8"/>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</si>
  <si>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indexed="8"/>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</si>
  <si>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</si>
  <si>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</si>
  <si>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indexed="8"/>
        <rFont val="Symbol"/>
        <family val="1"/>
        <charset val="2"/>
      </rPr>
      <t>D</t>
    </r>
    <r>
      <rPr>
        <b/>
        <sz val="11"/>
        <color indexed="8"/>
        <rFont val="Calibri"/>
        <family val="2"/>
        <charset val="204"/>
      </rPr>
      <t>Пsaifi</t>
    </r>
  </si>
  <si>
    <r>
      <rPr>
        <b/>
        <sz val="11"/>
        <color indexed="8"/>
        <rFont val="Symbol"/>
        <family val="1"/>
        <charset val="2"/>
      </rPr>
      <t>D</t>
    </r>
    <r>
      <rPr>
        <b/>
        <sz val="11"/>
        <color indexed="8"/>
        <rFont val="Calibri"/>
        <family val="2"/>
        <charset val="204"/>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</si>
  <si>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</si>
  <si>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</si>
  <si>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</si>
  <si>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</si>
  <si>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</si>
  <si>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</si>
  <si>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</si>
  <si>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</si>
  <si>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</si>
  <si>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</si>
  <si>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</si>
  <si>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</si>
  <si>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</si>
  <si>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</si>
  <si>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</si>
  <si>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</si>
  <si>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</si>
  <si>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</si>
  <si>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</si>
  <si>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</si>
  <si>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</si>
  <si>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</si>
  <si>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</si>
  <si>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</si>
  <si>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</si>
  <si>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</si>
  <si>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</si>
  <si>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</si>
  <si>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</si>
  <si>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</si>
  <si>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</si>
  <si>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</si>
  <si>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</si>
  <si>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</si>
  <si>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</si>
  <si>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</si>
  <si>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</si>
  <si>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</si>
  <si>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</si>
  <si>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</si>
  <si>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</si>
  <si>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</si>
  <si>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</si>
  <si>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</si>
  <si>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</si>
  <si>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</si>
  <si>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</si>
  <si>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</si>
  <si>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</si>
  <si>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</si>
  <si>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</si>
  <si>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</si>
  <si>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</si>
  <si>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</si>
  <si>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</si>
  <si>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</si>
  <si>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</si>
  <si>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</si>
  <si>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</si>
  <si>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</si>
  <si>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</si>
  <si>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</si>
  <si>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</si>
  <si>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</si>
  <si>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(-1)</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</si>
  <si>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</si>
  <si>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</si>
  <si>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Pi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</si>
  <si>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</si>
  <si>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·P</t>
    </r>
    <r>
      <rPr>
        <sz val="11"/>
        <color theme="1"/>
        <rFont val="Calibri"/>
        <family val="2"/>
        <charset val="204"/>
        <scheme val="minor"/>
      </rPr>
      <t>i</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</si>
  <si>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Ti</t>
    </r>
    <r>
      <rPr>
        <sz val="11"/>
        <color indexed="8"/>
        <rFont val="Calibri"/>
        <family val="2"/>
        <charset val="204"/>
      </rPr>
      <t>·</t>
    </r>
    <r>
      <rPr>
        <sz val="11"/>
        <color theme="1"/>
        <rFont val="Calibri"/>
        <family val="2"/>
        <charset val="204"/>
        <scheme val="minor"/>
      </rPr>
      <t>Ni/Nt</t>
    </r>
  </si>
  <si>
    <r>
      <rPr>
        <sz val="11"/>
        <color indexed="8"/>
        <rFont val="Symbol"/>
        <family val="1"/>
        <charset val="2"/>
      </rPr>
      <t>S</t>
    </r>
    <r>
      <rPr>
        <vertAlign val="superscript"/>
        <sz val="11"/>
        <color indexed="8"/>
        <rFont val="Calibri"/>
        <family val="2"/>
        <charset val="204"/>
      </rPr>
      <t>год (-2)</t>
    </r>
    <r>
      <rPr>
        <sz val="11"/>
        <color theme="1"/>
        <rFont val="Calibri"/>
        <family val="2"/>
        <charset val="204"/>
        <scheme val="minor"/>
      </rPr>
      <t>Ni/Nt</t>
    </r>
  </si>
  <si>
    <r>
      <rPr>
        <b/>
        <sz val="11"/>
        <color indexed="8"/>
        <rFont val="Symbol"/>
        <family val="1"/>
        <charset val="2"/>
      </rPr>
      <t>S</t>
    </r>
    <r>
      <rPr>
        <b/>
        <vertAlign val="superscript"/>
        <sz val="11"/>
        <color indexed="8"/>
        <rFont val="Calibri"/>
        <family val="2"/>
        <charset val="204"/>
      </rPr>
      <t>Год</t>
    </r>
    <r>
      <rPr>
        <b/>
        <sz val="11"/>
        <color indexed="8"/>
        <rFont val="Calibri"/>
        <family val="2"/>
        <charset val="204"/>
      </rPr>
      <t>Ti</t>
    </r>
    <r>
      <rPr>
        <b/>
        <sz val="11"/>
        <color indexed="8"/>
        <rFont val="Calibri"/>
        <family val="2"/>
        <charset val="204"/>
      </rPr>
      <t>·P</t>
    </r>
    <r>
      <rPr>
        <b/>
        <sz val="11"/>
        <color indexed="8"/>
        <rFont val="Calibri"/>
        <family val="2"/>
        <charset val="204"/>
      </rPr>
      <t>i</t>
    </r>
  </si>
  <si>
    <t>Ti, час</t>
  </si>
  <si>
    <t>Pi, МВт</t>
  </si>
  <si>
    <r>
      <t>Ti</t>
    </r>
    <r>
      <rPr>
        <b/>
        <sz val="11"/>
        <color indexed="8"/>
        <rFont val="Calibri"/>
        <family val="2"/>
        <charset val="204"/>
      </rPr>
      <t>·P</t>
    </r>
    <r>
      <rPr>
        <b/>
        <sz val="11"/>
        <color indexed="8"/>
        <rFont val="Calibri"/>
        <family val="2"/>
        <charset val="204"/>
      </rPr>
      <t>i, МВт час</t>
    </r>
  </si>
  <si>
    <r>
      <t>Ti</t>
    </r>
    <r>
      <rPr>
        <b/>
        <sz val="11"/>
        <color indexed="8"/>
        <rFont val="Calibri"/>
        <family val="2"/>
        <charset val="204"/>
      </rPr>
      <t>·</t>
    </r>
    <r>
      <rPr>
        <b/>
        <sz val="11"/>
        <color indexed="8"/>
        <rFont val="Calibri"/>
        <family val="2"/>
        <charset val="204"/>
      </rPr>
      <t>Ni, час</t>
    </r>
  </si>
  <si>
    <r>
      <t>Ti</t>
    </r>
    <r>
      <rPr>
        <b/>
        <sz val="11"/>
        <color indexed="8"/>
        <rFont val="Calibri"/>
        <family val="2"/>
        <charset val="204"/>
      </rPr>
      <t>·</t>
    </r>
    <r>
      <rPr>
        <b/>
        <sz val="11"/>
        <color indexed="8"/>
        <rFont val="Calibri"/>
        <family val="2"/>
        <charset val="204"/>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</si>
  <si>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</si>
  <si>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</si>
  <si>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</si>
  <si>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</si>
  <si>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</si>
  <si>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</si>
  <si>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</si>
  <si>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</si>
  <si>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</si>
  <si>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</si>
  <si>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</si>
  <si>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</si>
  <si>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</si>
  <si>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</si>
  <si>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</si>
  <si>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</si>
  <si>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</si>
  <si>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</si>
  <si>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</si>
  <si>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</si>
  <si>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</si>
  <si>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</si>
  <si>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</si>
  <si>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</si>
  <si>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</si>
  <si>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</si>
  <si>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</si>
  <si>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</si>
  <si>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</si>
  <si>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</si>
  <si>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</si>
  <si>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</si>
  <si>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</si>
  <si>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</si>
  <si>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</si>
  <si>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</si>
  <si>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</si>
  <si>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</si>
  <si>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</si>
  <si>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</si>
  <si>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</si>
  <si>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</si>
  <si>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</si>
  <si>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</si>
  <si>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</si>
  <si>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</si>
  <si>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</si>
  <si>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</si>
  <si>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</si>
  <si>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</si>
  <si>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</si>
  <si>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</si>
  <si>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</si>
  <si>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</si>
  <si>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</si>
  <si>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</si>
  <si>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</si>
  <si>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</si>
  <si>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</si>
  <si>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</si>
  <si>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</si>
  <si>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</si>
  <si>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</si>
  <si>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</si>
  <si>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</si>
  <si>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</si>
  <si>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</si>
  <si>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</si>
  <si>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</si>
  <si>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</si>
  <si>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</si>
  <si>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</si>
  <si>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</si>
  <si>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</si>
  <si>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</si>
  <si>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</si>
  <si>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</si>
  <si>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</si>
  <si>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</si>
  <si>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</si>
  <si>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</si>
  <si>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</si>
  <si>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</si>
  <si>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</si>
  <si>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</si>
  <si>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</si>
  <si>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</si>
  <si>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</si>
  <si>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</si>
  <si>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</si>
  <si>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</si>
  <si>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</si>
  <si>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</si>
  <si>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</si>
  <si>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</si>
  <si>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</si>
  <si>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</si>
  <si>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</si>
  <si>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</si>
  <si>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</si>
  <si>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</si>
  <si>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</si>
  <si>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</si>
  <si>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</si>
  <si>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</si>
  <si>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</si>
  <si>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</si>
  <si>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</si>
  <si>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</si>
  <si>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</si>
  <si>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</si>
  <si>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</si>
  <si>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</si>
  <si>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</si>
  <si>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</si>
  <si>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</si>
  <si>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</si>
  <si>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</si>
  <si>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</si>
  <si>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</si>
  <si>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</si>
  <si>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</si>
  <si>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</si>
  <si>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</si>
  <si>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</si>
  <si>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</si>
  <si>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</si>
  <si>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</si>
  <si>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</si>
  <si>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</si>
  <si>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</si>
  <si>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</si>
  <si>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</si>
  <si>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</si>
  <si>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</si>
  <si>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</si>
  <si>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</si>
  <si>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</si>
  <si>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</si>
  <si>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</si>
  <si>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</si>
  <si>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</si>
  <si>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</si>
  <si>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</si>
  <si>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</si>
  <si>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</si>
  <si>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</si>
  <si>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</si>
  <si>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</si>
  <si>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</si>
  <si>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</si>
  <si>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</si>
  <si>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</si>
  <si>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</si>
  <si>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</si>
  <si>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</si>
  <si>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</si>
  <si>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</si>
  <si>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</si>
  <si>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</si>
  <si>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</si>
  <si>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indexed="8"/>
        <rFont val="Calibri"/>
        <family val="2"/>
        <charset val="204"/>
      </rPr>
      <t>ИП</t>
    </r>
    <r>
      <rPr>
        <b/>
        <sz val="11"/>
        <color indexed="8"/>
        <rFont val="Calibri"/>
        <family val="2"/>
        <charset val="204"/>
      </rPr>
      <t xml:space="preserve">)
</t>
    </r>
  </si>
  <si>
    <t>от «__» _____ 2016 г. №___</t>
  </si>
  <si>
    <t>Калининградская область</t>
  </si>
  <si>
    <t>не требуется</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</si>
  <si>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</si>
  <si>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</si>
  <si>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</si>
  <si>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</si>
  <si>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</si>
  <si>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</si>
  <si>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</si>
  <si>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</si>
  <si>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</si>
  <si>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</si>
  <si>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</si>
  <si>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</si>
  <si>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</si>
  <si>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</si>
  <si>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</si>
  <si>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</si>
  <si>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</si>
  <si>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</si>
  <si>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</si>
  <si>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</si>
  <si>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</si>
  <si>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</si>
  <si>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</si>
  <si>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</si>
  <si>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</si>
  <si>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</si>
  <si>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</si>
  <si>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</si>
  <si>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</si>
  <si>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</si>
  <si>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</si>
  <si>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</si>
  <si>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</si>
  <si>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</si>
  <si>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</si>
  <si>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</si>
  <si>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</si>
  <si>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</si>
  <si>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</si>
  <si>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</si>
  <si>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Согласно Выписке из протокола Заседания правления Службы по государственному регулированию цен и тарифов Калининградской области №213/15 от 28.12.2015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</si>
  <si>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</si>
  <si>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</si>
  <si>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</si>
  <si>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</si>
  <si>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</si>
  <si>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отсутствуют</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</si>
  <si>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</si>
  <si>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</si>
  <si>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</si>
  <si>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</si>
  <si>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</si>
  <si>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</si>
  <si>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</si>
  <si>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</si>
  <si>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</si>
  <si>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</si>
  <si>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</si>
  <si>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МО "Гусевский городской округ"</t>
  </si>
  <si>
    <t>не относится</t>
  </si>
  <si>
    <t>Замена трубопроводов тепловой сети различного диаметра</t>
  </si>
  <si>
    <t>Факт 2018 года</t>
  </si>
  <si>
    <t>2025 год</t>
  </si>
  <si>
    <t>2026 год</t>
  </si>
  <si>
    <t>2027 год</t>
  </si>
  <si>
    <t>2028 год</t>
  </si>
  <si>
    <t>2029 год</t>
  </si>
  <si>
    <t xml:space="preserve">Акционерное общество "Калининградская генерирующая компания" </t>
  </si>
  <si>
    <t>АО "Калининградская генерирующая компания"</t>
  </si>
  <si>
    <t>по состоянию на 01.01.2020</t>
  </si>
  <si>
    <t>по состоянию на 01.01.2021</t>
  </si>
  <si>
    <t>по состоянию на 01.01.2022</t>
  </si>
  <si>
    <t>(наименование инвестиционного проекта)</t>
  </si>
  <si>
    <t>Приобретение спецтехники</t>
  </si>
  <si>
    <t>Сметная стоимость проекта в ценах 1 кв. 2023 года с НДС, млн. руб.</t>
  </si>
  <si>
    <t>1. Снижение издержек на аренду спецтехники (самосвал)
2. Организация работ по прокладки трубопроводов инвестиционной програмы "техническое перевооружение тепловых сетей города Гусева"</t>
  </si>
  <si>
    <t>Организация работ по прокладки трубопроводов инвестиционной програмы "техническое перевооружение тепловых сетей города Гусева", а так же снижение издержек на аренду спецтехники (самосвал)</t>
  </si>
  <si>
    <t>ЗИЛ ММЗ – 555 1972 года выпуска и ГАЗ – 544101 АЦ 1990 года выпуска не справляются с поставленными задачами не справляется с эксплуатационными и ремонтными работами по причине частых поломок и длительного простоя на ремонте</t>
  </si>
  <si>
    <t>комерческое предложение</t>
  </si>
  <si>
    <t>1. Снижение издержек на аренду спецтехники (самосвал) 
2. Организация работ по прокладки трубопроводов инвестиционной програмы "техническое перевооружение тепловых сетей города Гусева"</t>
  </si>
  <si>
    <t>N_KGK_20</t>
  </si>
  <si>
    <t>Техническое перевооружение службы тепловых сетей (ГТЭЦ) покупка грузового автомобиля с КМУ</t>
  </si>
  <si>
    <t>от «__» _____ 20_ г. №___</t>
  </si>
  <si>
    <t>Год раскрытия информации: 2025 год</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</si>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</sst>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_(* #,##0_);_(* \(#,##0\);_(* &quot;-&quot;_);_(@_)"/>
    <numFmt numFmtId="174" formatCode="#,##0.00_ ;\-#,##0.00\ "/>
    <numFmt numFmtId="175" formatCode="0.0"/>
  </numFmts>
  <fonts count="88" x14ac:knownFonts="1">
    <font>
      <sz val="11"/>
      <color theme="1"/>
      <name val="Calibri"/>
      <family val="2"/>
      <charset val="204"/>
      <scheme val="minor"/>
    </font>
    <font>
      <sz val="11"/>
      <color indexed="8"/>
      <name val="Calibri"/>
      <family val="2"/>
      <charset val="204"/>
    </font>
    <font>
      <b/>
      <sz val="11"/>
      <color indexed="8"/>
      <name val="Calibri"/>
      <family val="2"/>
      <charset val="204"/>
    </font>
    <font>
      <sz val="14"/>
      <color indexed="8"/>
      <name val="Times New Roman"/>
      <family val="1"/>
      <charset val="204"/>
    </font>
    <font>
      <b/>
      <sz val="14"/>
      <color indexed="8"/>
      <name val="Times New Roman"/>
      <family val="1"/>
      <charset val="204"/>
    </font>
    <font>
      <sz val="9"/>
      <color indexed="8"/>
      <name val="Times New Roman"/>
      <family val="1"/>
      <charset val="204"/>
    </font>
    <font>
      <sz val="12"/>
      <color indexed="8"/>
      <name val="Times New Roman"/>
      <family val="1"/>
      <charset val="204"/>
    </font>
    <font>
      <b/>
      <u/>
      <sz val="14"/>
      <color indexed="8"/>
      <name val="Times New Roman"/>
      <family val="1"/>
      <charset val="204"/>
    </font>
    <font>
      <b/>
      <u/>
      <sz val="9"/>
      <color indexed="8"/>
      <name val="Times New Roman"/>
      <family val="1"/>
      <charset val="204"/>
    </font>
    <font>
      <sz val="12"/>
      <color indexed="8"/>
      <name val="Arial"/>
      <family val="2"/>
      <charset val="204"/>
    </font>
    <font>
      <sz val="12"/>
      <name val="Times New Roman"/>
      <family val="1"/>
      <charset val="204"/>
    </font>
    <font>
      <sz val="14"/>
      <name val="Times New Roman"/>
      <family val="1"/>
      <charset val="204"/>
    </font>
    <font>
      <b/>
      <sz val="12"/>
      <color indexed="8"/>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indexed="8"/>
      <name val="Times New Roman"/>
      <family val="1"/>
      <charset val="204"/>
    </font>
    <font>
      <sz val="8"/>
      <color indexed="8"/>
      <name val="Times New Roman"/>
      <family val="1"/>
      <charset val="204"/>
    </font>
    <font>
      <b/>
      <sz val="11"/>
      <color indexed="8"/>
      <name val="Times New Roman"/>
      <family val="1"/>
      <charset val="204"/>
    </font>
    <font>
      <b/>
      <sz val="12"/>
      <color indexed="8"/>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indexed="8"/>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indexed="8"/>
      <name val="Times New Roman"/>
      <family val="1"/>
      <charset val="204"/>
    </font>
    <font>
      <vertAlign val="superscript"/>
      <sz val="12"/>
      <color indexed="8"/>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indexed="8"/>
      <name val="Times New Roman"/>
      <family val="1"/>
      <charset val="204"/>
    </font>
    <font>
      <sz val="11"/>
      <color indexed="8"/>
      <name val="Symbol"/>
      <family val="1"/>
      <charset val="2"/>
    </font>
    <font>
      <b/>
      <sz val="11"/>
      <color indexed="8"/>
      <name val="Symbol"/>
      <family val="1"/>
      <charset val="2"/>
    </font>
    <font>
      <vertAlign val="superscript"/>
      <sz val="11"/>
      <color indexed="8"/>
      <name val="Calibri"/>
      <family val="2"/>
      <charset val="204"/>
    </font>
    <font>
      <b/>
      <vertAlign val="superscript"/>
      <sz val="11"/>
      <color indexed="8"/>
      <name val="Calibri"/>
      <family val="2"/>
      <charset val="204"/>
    </font>
    <font>
      <sz val="9"/>
      <name val="Times New Roman"/>
      <family val="1"/>
      <charset val="204"/>
    </font>
    <font>
      <sz val="10"/>
      <name val="Helv"/>
    </font>
    <font>
      <b/>
      <u/>
      <sz val="12"/>
      <color indexed="8"/>
      <name val="Times New Roman"/>
      <family val="1"/>
      <charset val="204"/>
    </font>
    <font>
      <sz val="10"/>
      <color indexed="22"/>
      <name val="Arial Cyr"/>
      <charset val="204"/>
    </font>
    <font>
      <sz val="10"/>
      <color indexed="8"/>
      <name val="Arial Cyr"/>
      <charset val="204"/>
    </font>
    <font>
      <sz val="12"/>
      <color indexed="22"/>
      <name val="Arial"/>
      <family val="2"/>
      <charset val="204"/>
    </font>
    <font>
      <b/>
      <sz val="12"/>
      <color indexed="22"/>
      <name val="Times New Roman"/>
      <family val="1"/>
      <charset val="204"/>
    </font>
    <font>
      <b/>
      <sz val="14"/>
      <color indexed="22"/>
      <name val="Times New Roman"/>
      <family val="1"/>
      <charset val="204"/>
    </font>
    <font>
      <b/>
      <u/>
      <sz val="9"/>
      <color indexed="22"/>
      <name val="Times New Roman"/>
      <family val="1"/>
      <charset val="204"/>
    </font>
    <font>
      <sz val="12"/>
      <color indexed="22"/>
      <name val="Times New Roman"/>
      <family val="1"/>
      <charset val="204"/>
    </font>
    <font>
      <sz val="9"/>
      <color indexed="22"/>
      <name val="Times New Roman"/>
      <family val="1"/>
      <charset val="204"/>
    </font>
    <font>
      <b/>
      <u/>
      <sz val="14"/>
      <color indexed="22"/>
      <name val="Times New Roman"/>
      <family val="1"/>
      <charset val="204"/>
    </font>
    <font>
      <sz val="10"/>
      <color indexed="8"/>
      <name val="Times New Roman"/>
      <family val="1"/>
      <charset val="204"/>
    </font>
    <font>
      <sz val="12"/>
      <color indexed="10"/>
      <name val="Times New Roman"/>
      <family val="1"/>
      <charset val="204"/>
    </font>
    <font>
      <sz val="12"/>
      <color indexed="55"/>
      <name val="Times New Roman"/>
      <family val="1"/>
      <charset val="204"/>
    </font>
    <font>
      <sz val="12"/>
      <color indexed="22"/>
      <name val="Times New Roman"/>
      <family val="1"/>
      <charset val="204"/>
    </font>
    <font>
      <sz val="10"/>
      <color indexed="22"/>
      <name val="Arial Cyr"/>
      <charset val="204"/>
    </font>
    <font>
      <sz val="11"/>
      <color indexed="22"/>
      <name val="Times New Roman"/>
      <family val="1"/>
      <charset val="204"/>
    </font>
    <font>
      <sz val="11"/>
      <color indexed="22"/>
      <name val="Times New Roman"/>
      <family val="1"/>
      <charset val="204"/>
    </font>
    <font>
      <sz val="9"/>
      <color indexed="22"/>
      <name val="Times New Roman"/>
      <family val="1"/>
      <charset val="204"/>
    </font>
    <font>
      <b/>
      <sz val="11"/>
      <color indexed="22"/>
      <name val="Times New Roman"/>
      <family val="1"/>
      <charset val="204"/>
    </font>
    <font>
      <b/>
      <sz val="11"/>
      <color indexed="55"/>
      <name val="Times New Roman"/>
      <family val="1"/>
      <charset val="204"/>
    </font>
    <font>
      <sz val="10"/>
      <color indexed="55"/>
      <name val="Arial Cyr"/>
      <charset val="204"/>
    </font>
    <font>
      <sz val="8"/>
      <name val="Arial Cyr"/>
      <charset val="204"/>
    </font>
    <font>
      <b/>
      <u/>
      <sz val="14"/>
      <name val="Times New Roman"/>
      <family val="1"/>
      <charset val="204"/>
    </font>
    <font>
      <b/>
      <u/>
      <sz val="12"/>
      <name val="Times New Roman"/>
      <family val="1"/>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2"/>
      <name val="Arial"/>
      <family val="2"/>
      <charset val="204"/>
    </font>
    <font>
      <b/>
      <u/>
      <sz val="9"/>
      <name val="Times New Roman"/>
      <family val="1"/>
      <charset val="204"/>
    </font>
    <font>
      <sz val="11"/>
      <name val="Calibri"/>
      <family val="2"/>
      <scheme val="minor"/>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
      <patternFill patternType="solid">
        <fgColor indexed="42"/>
        <bgColor indexed="64"/>
      </patternFill>
    </fill>
    <fill>
      <patternFill patternType="solid">
        <fgColor indexed="44"/>
        <bgColor indexed="64"/>
      </patternFill>
    </fill>
    <fill>
      <patternFill patternType="solid">
        <fgColor indexed="51"/>
        <bgColor indexed="64"/>
      </patternFill>
    </fill>
    <fill>
      <patternFill patternType="solid">
        <fgColor indexed="50"/>
        <bgColor indexed="64"/>
      </patternFill>
    </fill>
    <fill>
      <patternFill patternType="solid">
        <fgColor theme="0"/>
        <bgColor indexed="64"/>
      </patternFill>
    </fill>
  </fills>
  <borders count="56">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style="thick">
        <color indexed="64"/>
      </top>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diagonal/>
    </border>
    <border>
      <left/>
      <right style="thin">
        <color indexed="64"/>
      </right>
      <top/>
      <bottom/>
      <diagonal/>
    </border>
  </borders>
  <cellStyleXfs count="69">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 applyNumberFormat="0" applyAlignment="0" applyProtection="0"/>
    <xf numFmtId="0" fontId="19" fillId="20" borderId="2" applyNumberFormat="0" applyAlignment="0" applyProtection="0"/>
    <xf numFmtId="0" fontId="20" fillId="20" borderId="1" applyNumberFormat="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0" borderId="6" applyNumberFormat="0" applyFill="0" applyAlignment="0" applyProtection="0"/>
    <xf numFmtId="0" fontId="25" fillId="21" borderId="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3" fillId="0" borderId="0"/>
    <xf numFmtId="0" fontId="42" fillId="0" borderId="0"/>
    <xf numFmtId="0" fontId="10" fillId="0" borderId="0"/>
    <xf numFmtId="0" fontId="10" fillId="0" borderId="0"/>
    <xf numFmtId="0" fontId="28" fillId="0" borderId="0"/>
    <xf numFmtId="0" fontId="10" fillId="0" borderId="0"/>
    <xf numFmtId="0" fontId="83" fillId="0" borderId="0"/>
    <xf numFmtId="0" fontId="10" fillId="0" borderId="0"/>
    <xf numFmtId="0" fontId="83" fillId="0" borderId="0"/>
    <xf numFmtId="0" fontId="82" fillId="0" borderId="0"/>
    <xf numFmtId="0" fontId="82" fillId="0" borderId="0"/>
    <xf numFmtId="0" fontId="82" fillId="0" borderId="0"/>
    <xf numFmtId="0" fontId="82" fillId="0" borderId="0"/>
    <xf numFmtId="0" fontId="84" fillId="0" borderId="0"/>
    <xf numFmtId="0" fontId="82" fillId="0" borderId="0"/>
    <xf numFmtId="0" fontId="10"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5" fillId="23" borderId="8" applyNumberFormat="0" applyFont="0" applyAlignment="0" applyProtection="0"/>
    <xf numFmtId="9" fontId="28" fillId="0" borderId="0" applyFont="0" applyFill="0" applyBorder="0" applyAlignment="0" applyProtection="0"/>
    <xf numFmtId="9" fontId="10" fillId="0" borderId="0" applyFont="0" applyFill="0" applyBorder="0" applyAlignment="0" applyProtection="0"/>
    <xf numFmtId="9" fontId="42" fillId="0" borderId="0" applyFont="0" applyFill="0" applyBorder="0" applyAlignment="0" applyProtection="0"/>
    <xf numFmtId="0" fontId="31" fillId="0" borderId="9" applyNumberFormat="0" applyFill="0" applyAlignment="0" applyProtection="0"/>
    <xf numFmtId="0" fontId="56" fillId="0" borderId="0"/>
    <xf numFmtId="0" fontId="32"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cellStyleXfs>
  <cellXfs count="486">
    <xf numFmtId="0" fontId="0" fillId="0" borderId="0" xfId="0"/>
    <xf numFmtId="0" fontId="84" fillId="0" borderId="0" xfId="51"/>
    <xf numFmtId="0" fontId="84" fillId="0" borderId="10" xfId="51" applyBorder="1"/>
    <xf numFmtId="0" fontId="5" fillId="0" borderId="0" xfId="51" applyFont="1"/>
    <xf numFmtId="0" fontId="3" fillId="0" borderId="0" xfId="51" applyFont="1" applyAlignment="1">
      <alignment horizontal="center" vertical="center"/>
    </xf>
    <xf numFmtId="0" fontId="6" fillId="0" borderId="0" xfId="51" applyFont="1" applyAlignment="1">
      <alignment vertical="center"/>
    </xf>
    <xf numFmtId="0" fontId="7" fillId="0" borderId="0" xfId="51" applyFont="1" applyAlignment="1">
      <alignment vertical="center"/>
    </xf>
    <xf numFmtId="0" fontId="8" fillId="0" borderId="0" xfId="51" applyFont="1" applyAlignment="1">
      <alignment vertical="center"/>
    </xf>
    <xf numFmtId="0" fontId="9" fillId="0" borderId="0" xfId="51" applyFont="1"/>
    <xf numFmtId="0" fontId="3" fillId="0" borderId="0" xfId="51" applyFont="1" applyAlignment="1">
      <alignment vertical="center"/>
    </xf>
    <xf numFmtId="0" fontId="4" fillId="0" borderId="0" xfId="51" applyFont="1" applyAlignment="1">
      <alignment vertical="center"/>
    </xf>
    <xf numFmtId="0" fontId="11" fillId="0" borderId="0" xfId="40" applyFont="1" applyAlignment="1">
      <alignment horizontal="right"/>
    </xf>
    <xf numFmtId="0" fontId="12" fillId="0" borderId="0" xfId="51" applyFont="1" applyAlignment="1">
      <alignment horizontal="left" vertical="center"/>
    </xf>
    <xf numFmtId="0" fontId="14" fillId="0" borderId="0" xfId="51" applyFont="1"/>
    <xf numFmtId="0" fontId="34" fillId="0" borderId="0" xfId="50" applyFont="1"/>
    <xf numFmtId="0" fontId="35" fillId="0" borderId="0" xfId="50" applyFont="1"/>
    <xf numFmtId="49" fontId="35" fillId="0" borderId="10" xfId="50" applyNumberFormat="1" applyFont="1" applyBorder="1" applyAlignment="1">
      <alignment horizontal="center" vertical="center"/>
    </xf>
    <xf numFmtId="1" fontId="35" fillId="0" borderId="10" xfId="50" applyNumberFormat="1" applyFont="1" applyBorder="1" applyAlignment="1">
      <alignment horizontal="center" vertical="center"/>
    </xf>
    <xf numFmtId="0" fontId="35" fillId="0" borderId="10" xfId="50" applyFont="1" applyBorder="1" applyAlignment="1">
      <alignment horizontal="center" vertical="center"/>
    </xf>
    <xf numFmtId="49" fontId="6" fillId="0" borderId="10" xfId="51" applyNumberFormat="1" applyFont="1" applyBorder="1" applyAlignment="1">
      <alignment vertical="center"/>
    </xf>
    <xf numFmtId="0" fontId="10" fillId="0" borderId="11" xfId="40" applyBorder="1" applyAlignment="1">
      <alignment vertical="center" wrapText="1"/>
    </xf>
    <xf numFmtId="0" fontId="6" fillId="0" borderId="10" xfId="51" applyFont="1" applyBorder="1" applyAlignment="1">
      <alignment vertical="center" wrapText="1"/>
    </xf>
    <xf numFmtId="0" fontId="6" fillId="0" borderId="11" xfId="51" applyFont="1" applyBorder="1" applyAlignment="1">
      <alignment vertical="center" wrapText="1"/>
    </xf>
    <xf numFmtId="0" fontId="6" fillId="0" borderId="10" xfId="51" applyFont="1" applyBorder="1" applyAlignment="1">
      <alignment horizontal="center" vertical="center" wrapText="1"/>
    </xf>
    <xf numFmtId="0" fontId="6" fillId="0" borderId="11" xfId="51" applyFont="1" applyBorder="1" applyAlignment="1">
      <alignment horizontal="center" vertical="center" wrapText="1"/>
    </xf>
    <xf numFmtId="0" fontId="11" fillId="0" borderId="0" xfId="40" applyFont="1" applyAlignment="1">
      <alignment horizontal="right" vertical="center"/>
    </xf>
    <xf numFmtId="0" fontId="37" fillId="0" borderId="10" xfId="51" applyFont="1" applyBorder="1" applyAlignment="1">
      <alignment horizontal="center" vertical="center" wrapText="1"/>
    </xf>
    <xf numFmtId="0" fontId="36" fillId="0" borderId="10" xfId="40" applyFont="1" applyBorder="1" applyAlignment="1">
      <alignment horizontal="center" vertical="center" wrapText="1"/>
    </xf>
    <xf numFmtId="0" fontId="10" fillId="0" borderId="0" xfId="40" applyAlignment="1">
      <alignment horizontal="right"/>
    </xf>
    <xf numFmtId="0" fontId="37" fillId="0" borderId="11" xfId="51" applyFont="1" applyBorder="1" applyAlignment="1">
      <alignment horizontal="center" vertical="center" wrapText="1"/>
    </xf>
    <xf numFmtId="0" fontId="4" fillId="0" borderId="10" xfId="51" applyFont="1" applyBorder="1" applyAlignment="1">
      <alignment horizontal="center" vertical="center"/>
    </xf>
    <xf numFmtId="0" fontId="37" fillId="0" borderId="10" xfId="51" applyFont="1" applyBorder="1" applyAlignment="1">
      <alignment horizontal="center" vertical="center"/>
    </xf>
    <xf numFmtId="0" fontId="10" fillId="0" borderId="0" xfId="39" applyFont="1" applyAlignment="1">
      <alignment horizontal="left"/>
    </xf>
    <xf numFmtId="0" fontId="10" fillId="0" borderId="0" xfId="39" applyFont="1" applyAlignment="1">
      <alignment horizontal="left" vertical="center"/>
    </xf>
    <xf numFmtId="0" fontId="10" fillId="0" borderId="0" xfId="39" applyFont="1" applyAlignment="1">
      <alignment vertical="center"/>
    </xf>
    <xf numFmtId="0" fontId="10" fillId="0" borderId="0" xfId="39" applyFont="1" applyAlignment="1">
      <alignment vertical="top" wrapText="1"/>
    </xf>
    <xf numFmtId="0" fontId="43" fillId="0" borderId="0" xfId="39" applyFont="1" applyAlignment="1">
      <alignment horizontal="left"/>
    </xf>
    <xf numFmtId="0" fontId="44" fillId="0" borderId="0" xfId="39" applyFont="1" applyAlignment="1">
      <alignment horizontal="left"/>
    </xf>
    <xf numFmtId="49" fontId="10" fillId="0" borderId="10" xfId="39" applyNumberFormat="1" applyFont="1" applyBorder="1" applyAlignment="1">
      <alignment horizontal="center" vertical="center"/>
    </xf>
    <xf numFmtId="0" fontId="10" fillId="0" borderId="10" xfId="39" applyFont="1" applyBorder="1" applyAlignment="1">
      <alignment horizontal="left" vertical="center" wrapText="1"/>
    </xf>
    <xf numFmtId="0" fontId="10" fillId="0" borderId="10" xfId="39" applyFont="1" applyBorder="1" applyAlignment="1">
      <alignment horizontal="left" vertical="center"/>
    </xf>
    <xf numFmtId="0" fontId="10" fillId="0" borderId="10" xfId="39" applyFont="1" applyBorder="1" applyAlignment="1">
      <alignment horizontal="center" vertical="top"/>
    </xf>
    <xf numFmtId="0" fontId="10" fillId="0" borderId="0" xfId="40"/>
    <xf numFmtId="0" fontId="47" fillId="0" borderId="0" xfId="40" applyFont="1"/>
    <xf numFmtId="0" fontId="0" fillId="0" borderId="10" xfId="0" applyBorder="1"/>
    <xf numFmtId="0" fontId="0" fillId="0" borderId="10" xfId="0" applyBorder="1" applyAlignment="1">
      <alignment wrapText="1"/>
    </xf>
    <xf numFmtId="0" fontId="0" fillId="0" borderId="10" xfId="0" applyBorder="1" applyAlignment="1">
      <alignment horizontal="center" wrapText="1"/>
    </xf>
    <xf numFmtId="0" fontId="0" fillId="0" borderId="10" xfId="0" applyBorder="1" applyAlignment="1">
      <alignment horizontal="center" vertical="center"/>
    </xf>
    <xf numFmtId="0" fontId="0" fillId="0" borderId="10" xfId="0" applyBorder="1" applyAlignment="1">
      <alignment vertical="center"/>
    </xf>
    <xf numFmtId="0" fontId="0" fillId="0" borderId="15" xfId="0"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lignment horizontal="center" vertical="center" wrapText="1"/>
    </xf>
    <xf numFmtId="0" fontId="2" fillId="0" borderId="15" xfId="0" applyFont="1" applyBorder="1" applyAlignment="1">
      <alignment horizontal="center" vertical="center" wrapText="1"/>
    </xf>
    <xf numFmtId="0" fontId="40" fillId="0" borderId="10" xfId="39" applyFont="1" applyBorder="1" applyAlignment="1">
      <alignment horizontal="center" vertical="center" wrapText="1"/>
    </xf>
    <xf numFmtId="0" fontId="40" fillId="0" borderId="12" xfId="39" applyFont="1" applyBorder="1" applyAlignment="1">
      <alignment horizontal="center" vertical="center" wrapText="1"/>
    </xf>
    <xf numFmtId="49" fontId="10" fillId="0" borderId="0" xfId="39" applyNumberFormat="1" applyFont="1" applyAlignment="1">
      <alignment horizontal="left" vertical="center" wrapText="1"/>
    </xf>
    <xf numFmtId="0" fontId="10" fillId="0" borderId="0" xfId="39" applyFont="1" applyAlignment="1">
      <alignment horizontal="left" vertical="center" wrapText="1"/>
    </xf>
    <xf numFmtId="0" fontId="40" fillId="0" borderId="10" xfId="39" applyFont="1" applyBorder="1" applyAlignment="1">
      <alignment horizontal="center" vertical="top"/>
    </xf>
    <xf numFmtId="0" fontId="40" fillId="0" borderId="10" xfId="39" applyFont="1" applyBorder="1" applyAlignment="1">
      <alignment horizontal="center" vertical="center"/>
    </xf>
    <xf numFmtId="0" fontId="2" fillId="0" borderId="14" xfId="0" applyFont="1" applyBorder="1" applyAlignment="1">
      <alignment horizontal="center" vertical="center"/>
    </xf>
    <xf numFmtId="0" fontId="2" fillId="0" borderId="0" xfId="0" applyFont="1"/>
    <xf numFmtId="0" fontId="2" fillId="0" borderId="14" xfId="0" applyFont="1" applyBorder="1" applyAlignment="1">
      <alignment horizontal="center" vertical="center" wrapText="1"/>
    </xf>
    <xf numFmtId="0" fontId="55" fillId="0" borderId="0" xfId="52" applyFont="1"/>
    <xf numFmtId="49" fontId="55" fillId="0" borderId="0" xfId="52" applyNumberFormat="1" applyFont="1" applyAlignment="1">
      <alignment vertical="center"/>
    </xf>
    <xf numFmtId="0" fontId="2" fillId="0" borderId="10" xfId="51" applyFont="1" applyBorder="1" applyAlignment="1">
      <alignment horizontal="center" vertical="center"/>
    </xf>
    <xf numFmtId="0" fontId="2" fillId="0" borderId="11" xfId="51" applyFont="1" applyBorder="1" applyAlignment="1">
      <alignment horizontal="center" vertical="center"/>
    </xf>
    <xf numFmtId="0" fontId="38" fillId="0" borderId="0" xfId="40" applyFont="1"/>
    <xf numFmtId="2" fontId="49" fillId="0" borderId="0" xfId="40" applyNumberFormat="1" applyFont="1" applyAlignment="1">
      <alignment horizontal="right" vertical="top" wrapText="1"/>
    </xf>
    <xf numFmtId="0" fontId="38" fillId="0" borderId="0" xfId="40" applyFont="1" applyAlignment="1">
      <alignment horizontal="right"/>
    </xf>
    <xf numFmtId="0" fontId="39" fillId="0" borderId="16" xfId="40" applyFont="1" applyBorder="1" applyAlignment="1">
      <alignment horizontal="justify"/>
    </xf>
    <xf numFmtId="0" fontId="38" fillId="0" borderId="16" xfId="40" applyFont="1" applyBorder="1" applyAlignment="1">
      <alignment horizontal="justify"/>
    </xf>
    <xf numFmtId="0" fontId="39" fillId="0" borderId="16" xfId="40" applyFont="1" applyBorder="1" applyAlignment="1">
      <alignment vertical="top" wrapText="1"/>
    </xf>
    <xf numFmtId="0" fontId="39" fillId="0" borderId="17" xfId="40" applyFont="1" applyBorder="1" applyAlignment="1">
      <alignment vertical="top" wrapText="1"/>
    </xf>
    <xf numFmtId="0" fontId="38" fillId="0" borderId="18" xfId="40" applyFont="1" applyBorder="1" applyAlignment="1">
      <alignment horizontal="justify" vertical="top" wrapText="1"/>
    </xf>
    <xf numFmtId="0" fontId="39" fillId="0" borderId="19" xfId="40" applyFont="1" applyBorder="1" applyAlignment="1">
      <alignment vertical="top" wrapText="1"/>
    </xf>
    <xf numFmtId="0" fontId="38" fillId="0" borderId="16" xfId="40" applyFont="1" applyBorder="1" applyAlignment="1">
      <alignment horizontal="justify" vertical="top" wrapText="1"/>
    </xf>
    <xf numFmtId="0" fontId="38" fillId="0" borderId="19" xfId="40" applyFont="1" applyBorder="1" applyAlignment="1">
      <alignment vertical="top" wrapText="1"/>
    </xf>
    <xf numFmtId="0" fontId="38" fillId="0" borderId="16" xfId="40" applyFont="1" applyBorder="1" applyAlignment="1">
      <alignment vertical="top" wrapText="1"/>
    </xf>
    <xf numFmtId="0" fontId="38" fillId="0" borderId="20" xfId="40" applyFont="1" applyBorder="1" applyAlignment="1">
      <alignment vertical="top" wrapText="1"/>
    </xf>
    <xf numFmtId="0" fontId="38" fillId="0" borderId="17" xfId="40" applyFont="1" applyBorder="1" applyAlignment="1">
      <alignment vertical="top" wrapText="1"/>
    </xf>
    <xf numFmtId="0" fontId="39" fillId="0" borderId="17" xfId="40" applyFont="1" applyBorder="1" applyAlignment="1">
      <alignment horizontal="justify" vertical="top" wrapText="1"/>
    </xf>
    <xf numFmtId="0" fontId="39" fillId="0" borderId="16" xfId="40" applyFont="1" applyBorder="1" applyAlignment="1">
      <alignment horizontal="justify" vertical="top" wrapText="1"/>
    </xf>
    <xf numFmtId="0" fontId="38" fillId="0" borderId="21" xfId="40" quotePrefix="1" applyFont="1" applyBorder="1" applyAlignment="1">
      <alignment horizontal="justify" vertical="top" wrapText="1"/>
    </xf>
    <xf numFmtId="0" fontId="38" fillId="0" borderId="22" xfId="40" applyFont="1" applyBorder="1" applyAlignment="1">
      <alignment horizontal="justify" vertical="top" wrapText="1"/>
    </xf>
    <xf numFmtId="0" fontId="38" fillId="0" borderId="21" xfId="40" applyFont="1" applyBorder="1" applyAlignment="1">
      <alignment vertical="top" wrapText="1"/>
    </xf>
    <xf numFmtId="0" fontId="39" fillId="0" borderId="19" xfId="40" applyFont="1" applyBorder="1" applyAlignment="1">
      <alignment horizontal="left" vertical="center" wrapText="1"/>
    </xf>
    <xf numFmtId="0" fontId="38" fillId="0" borderId="21" xfId="40" applyFont="1" applyBorder="1" applyAlignment="1">
      <alignment horizontal="justify" vertical="top" wrapText="1"/>
    </xf>
    <xf numFmtId="0" fontId="39" fillId="0" borderId="19" xfId="40" applyFont="1" applyBorder="1" applyAlignment="1">
      <alignment horizontal="center" vertical="center" wrapText="1"/>
    </xf>
    <xf numFmtId="0" fontId="38" fillId="0" borderId="17" xfId="40" applyFont="1" applyBorder="1"/>
    <xf numFmtId="1" fontId="39" fillId="0" borderId="0" xfId="40" applyNumberFormat="1" applyFont="1" applyAlignment="1">
      <alignment horizontal="left" vertical="top"/>
    </xf>
    <xf numFmtId="49" fontId="38" fillId="0" borderId="0" xfId="40" applyNumberFormat="1" applyFont="1" applyAlignment="1">
      <alignment horizontal="left" vertical="top" wrapText="1"/>
    </xf>
    <xf numFmtId="49" fontId="38" fillId="0" borderId="0" xfId="40" applyNumberFormat="1" applyFont="1" applyAlignment="1">
      <alignment horizontal="left" vertical="top"/>
    </xf>
    <xf numFmtId="0" fontId="38" fillId="0" borderId="0" xfId="40" applyFont="1" applyAlignment="1">
      <alignment horizontal="center" vertical="center"/>
    </xf>
    <xf numFmtId="0" fontId="37" fillId="0" borderId="10" xfId="50" applyFont="1" applyBorder="1" applyAlignment="1">
      <alignment horizontal="center" vertical="center" wrapText="1"/>
    </xf>
    <xf numFmtId="0" fontId="37" fillId="0" borderId="10" xfId="50" applyFont="1" applyBorder="1" applyAlignment="1">
      <alignment horizontal="center" vertical="center"/>
    </xf>
    <xf numFmtId="0" fontId="40" fillId="0" borderId="0" xfId="0" applyFont="1" applyAlignment="1">
      <alignment vertical="center"/>
    </xf>
    <xf numFmtId="0" fontId="36" fillId="0" borderId="0" xfId="50" applyFont="1"/>
    <xf numFmtId="0" fontId="4" fillId="0" borderId="0" xfId="51" applyFont="1" applyAlignment="1">
      <alignment horizontal="center" vertical="center"/>
    </xf>
    <xf numFmtId="0" fontId="47" fillId="0" borderId="0" xfId="40" applyFont="1" applyAlignment="1">
      <alignment horizontal="center"/>
    </xf>
    <xf numFmtId="0" fontId="38" fillId="0" borderId="19" xfId="40" applyFont="1" applyBorder="1" applyAlignment="1">
      <alignment horizontal="left" vertical="top" wrapText="1"/>
    </xf>
    <xf numFmtId="168" fontId="38" fillId="0" borderId="16" xfId="40" applyNumberFormat="1" applyFont="1" applyBorder="1" applyAlignment="1">
      <alignment horizontal="justify" vertical="top" wrapText="1"/>
    </xf>
    <xf numFmtId="0" fontId="38" fillId="24" borderId="16" xfId="40" applyFont="1" applyFill="1" applyBorder="1" applyAlignment="1">
      <alignment horizontal="justify" vertical="top" wrapText="1"/>
    </xf>
    <xf numFmtId="168" fontId="38" fillId="24" borderId="16" xfId="40" applyNumberFormat="1" applyFont="1" applyFill="1" applyBorder="1" applyAlignment="1">
      <alignment horizontal="justify" vertical="top" wrapText="1"/>
    </xf>
    <xf numFmtId="0" fontId="10" fillId="24" borderId="0" xfId="40" applyFill="1"/>
    <xf numFmtId="10" fontId="38" fillId="0" borderId="16" xfId="40" applyNumberFormat="1" applyFont="1" applyBorder="1" applyAlignment="1">
      <alignment horizontal="justify" vertical="top" wrapText="1"/>
    </xf>
    <xf numFmtId="10" fontId="38" fillId="0" borderId="22" xfId="40" applyNumberFormat="1" applyFont="1" applyBorder="1" applyAlignment="1">
      <alignment horizontal="justify" vertical="top" wrapText="1"/>
    </xf>
    <xf numFmtId="168" fontId="40" fillId="0" borderId="25" xfId="39" applyNumberFormat="1" applyFont="1" applyBorder="1" applyAlignment="1">
      <alignment horizontal="left" vertical="center" wrapText="1"/>
    </xf>
    <xf numFmtId="0" fontId="6" fillId="0" borderId="0" xfId="54" applyFont="1" applyAlignment="1">
      <alignment vertical="center"/>
    </xf>
    <xf numFmtId="0" fontId="58" fillId="0" borderId="0" xfId="39" applyFont="1"/>
    <xf numFmtId="0" fontId="59" fillId="0" borderId="0" xfId="39" applyFont="1"/>
    <xf numFmtId="0" fontId="60" fillId="0" borderId="0" xfId="51" applyFont="1"/>
    <xf numFmtId="0" fontId="40" fillId="0" borderId="0" xfId="52" applyFont="1" applyAlignment="1">
      <alignment vertical="center"/>
    </xf>
    <xf numFmtId="0" fontId="61" fillId="0" borderId="0" xfId="52" applyFont="1" applyAlignment="1">
      <alignment vertical="center"/>
    </xf>
    <xf numFmtId="0" fontId="62" fillId="0" borderId="0" xfId="51" applyFont="1" applyAlignment="1">
      <alignment vertical="center"/>
    </xf>
    <xf numFmtId="0" fontId="63" fillId="0" borderId="0" xfId="51" applyFont="1" applyAlignment="1">
      <alignment vertical="center"/>
    </xf>
    <xf numFmtId="0" fontId="64" fillId="0" borderId="0" xfId="51" applyFont="1" applyAlignment="1">
      <alignment vertical="center"/>
    </xf>
    <xf numFmtId="0" fontId="65" fillId="0" borderId="0" xfId="51" applyFont="1"/>
    <xf numFmtId="0" fontId="66" fillId="0" borderId="0" xfId="51" applyFont="1" applyAlignment="1">
      <alignment vertical="center"/>
    </xf>
    <xf numFmtId="0" fontId="36" fillId="0" borderId="0" xfId="54" applyFont="1" applyAlignment="1">
      <alignment vertical="center" wrapText="1"/>
    </xf>
    <xf numFmtId="0" fontId="6" fillId="0" borderId="0" xfId="54" applyFont="1" applyAlignment="1">
      <alignment horizontal="right" vertical="center"/>
    </xf>
    <xf numFmtId="0" fontId="6" fillId="0" borderId="0" xfId="54" applyFont="1" applyAlignment="1">
      <alignment vertical="center" wrapText="1"/>
    </xf>
    <xf numFmtId="0" fontId="36" fillId="0" borderId="0" xfId="54" applyFont="1" applyAlignment="1">
      <alignment vertical="center"/>
    </xf>
    <xf numFmtId="0" fontId="36" fillId="0" borderId="0" xfId="54" applyFont="1" applyAlignment="1">
      <alignment horizontal="center" vertical="center" wrapText="1"/>
    </xf>
    <xf numFmtId="0" fontId="36" fillId="0" borderId="0" xfId="54" applyFont="1" applyAlignment="1">
      <alignment horizontal="center" vertical="center"/>
    </xf>
    <xf numFmtId="0" fontId="6" fillId="0" borderId="26" xfId="54" applyFont="1" applyBorder="1" applyAlignment="1">
      <alignment vertical="center" wrapText="1"/>
    </xf>
    <xf numFmtId="3" fontId="34" fillId="0" borderId="27" xfId="54" applyNumberFormat="1" applyFont="1" applyBorder="1" applyAlignment="1">
      <alignment vertical="center"/>
    </xf>
    <xf numFmtId="0" fontId="6" fillId="0" borderId="25" xfId="54" applyFont="1" applyBorder="1" applyAlignment="1">
      <alignment vertical="center" wrapText="1"/>
    </xf>
    <xf numFmtId="3" fontId="34" fillId="0" borderId="28" xfId="54" applyNumberFormat="1" applyFont="1" applyBorder="1" applyAlignment="1">
      <alignment vertical="center"/>
    </xf>
    <xf numFmtId="0" fontId="6" fillId="0" borderId="29" xfId="54" applyFont="1" applyBorder="1" applyAlignment="1">
      <alignment vertical="center" wrapText="1"/>
    </xf>
    <xf numFmtId="3" fontId="34" fillId="0" borderId="30" xfId="54" applyNumberFormat="1" applyFont="1" applyBorder="1" applyAlignment="1">
      <alignment vertical="center"/>
    </xf>
    <xf numFmtId="0" fontId="68" fillId="0" borderId="31" xfId="54" applyFont="1" applyBorder="1" applyAlignment="1">
      <alignment vertical="center" wrapText="1"/>
    </xf>
    <xf numFmtId="10" fontId="34" fillId="0" borderId="30" xfId="54" applyNumberFormat="1" applyFont="1" applyBorder="1" applyAlignment="1">
      <alignment vertical="center"/>
    </xf>
    <xf numFmtId="0" fontId="6" fillId="0" borderId="31" xfId="54" applyFont="1" applyBorder="1" applyAlignment="1">
      <alignment vertical="center" wrapText="1"/>
    </xf>
    <xf numFmtId="9" fontId="34" fillId="0" borderId="32" xfId="54" applyNumberFormat="1" applyFont="1" applyBorder="1" applyAlignment="1">
      <alignment vertical="center"/>
    </xf>
    <xf numFmtId="0" fontId="6" fillId="0" borderId="33" xfId="54" applyFont="1" applyBorder="1" applyAlignment="1">
      <alignment vertical="center" wrapText="1"/>
    </xf>
    <xf numFmtId="3" fontId="34" fillId="0" borderId="26" xfId="54" applyNumberFormat="1" applyFont="1" applyBorder="1" applyAlignment="1">
      <alignment vertical="center"/>
    </xf>
    <xf numFmtId="0" fontId="6" fillId="0" borderId="34" xfId="54" applyFont="1" applyBorder="1" applyAlignment="1">
      <alignment vertical="center" wrapText="1"/>
    </xf>
    <xf numFmtId="10" fontId="34" fillId="0" borderId="35" xfId="54" applyNumberFormat="1" applyFont="1" applyBorder="1" applyAlignment="1">
      <alignment vertical="center"/>
    </xf>
    <xf numFmtId="10" fontId="34" fillId="0" borderId="25" xfId="54" applyNumberFormat="1" applyFont="1" applyBorder="1" applyAlignment="1">
      <alignment vertical="center"/>
    </xf>
    <xf numFmtId="0" fontId="6" fillId="0" borderId="36" xfId="54" applyFont="1" applyBorder="1" applyAlignment="1">
      <alignment vertical="center" wrapText="1"/>
    </xf>
    <xf numFmtId="169" fontId="34" fillId="0" borderId="31" xfId="54" applyNumberFormat="1" applyFont="1" applyBorder="1" applyAlignment="1">
      <alignment vertical="center"/>
    </xf>
    <xf numFmtId="0" fontId="69" fillId="0" borderId="0" xfId="54" applyFont="1" applyAlignment="1">
      <alignment vertical="center"/>
    </xf>
    <xf numFmtId="1" fontId="6" fillId="0" borderId="37" xfId="54" applyNumberFormat="1" applyFont="1" applyBorder="1" applyAlignment="1">
      <alignment horizontal="center" vertical="center"/>
    </xf>
    <xf numFmtId="10" fontId="34" fillId="0" borderId="10" xfId="54" applyNumberFormat="1" applyFont="1" applyBorder="1" applyAlignment="1">
      <alignment vertical="center"/>
    </xf>
    <xf numFmtId="3" fontId="34" fillId="0" borderId="38" xfId="54" applyNumberFormat="1" applyFont="1" applyBorder="1" applyAlignment="1">
      <alignment vertical="center"/>
    </xf>
    <xf numFmtId="1" fontId="10" fillId="0" borderId="37" xfId="54" applyNumberFormat="1" applyBorder="1" applyAlignment="1">
      <alignment horizontal="center" vertical="center"/>
    </xf>
    <xf numFmtId="3" fontId="38" fillId="0" borderId="10" xfId="54" applyNumberFormat="1" applyFont="1" applyBorder="1" applyAlignment="1">
      <alignment vertical="center"/>
    </xf>
    <xf numFmtId="3" fontId="38" fillId="0" borderId="38" xfId="54" applyNumberFormat="1" applyFont="1" applyBorder="1" applyAlignment="1">
      <alignment vertical="center"/>
    </xf>
    <xf numFmtId="0" fontId="70" fillId="0" borderId="0" xfId="54" applyFont="1" applyAlignment="1">
      <alignment vertical="center" wrapText="1"/>
    </xf>
    <xf numFmtId="3" fontId="70" fillId="0" borderId="0" xfId="54" applyNumberFormat="1" applyFont="1" applyAlignment="1">
      <alignment horizontal="center" vertical="center"/>
    </xf>
    <xf numFmtId="0" fontId="71" fillId="0" borderId="0" xfId="39" applyFont="1"/>
    <xf numFmtId="3" fontId="39" fillId="0" borderId="10" xfId="54" applyNumberFormat="1" applyFont="1" applyBorder="1" applyAlignment="1">
      <alignment vertical="center"/>
    </xf>
    <xf numFmtId="0" fontId="10" fillId="0" borderId="0" xfId="54" applyAlignment="1">
      <alignment vertical="center"/>
    </xf>
    <xf numFmtId="3" fontId="72" fillId="0" borderId="39" xfId="54" applyNumberFormat="1" applyFont="1" applyBorder="1" applyAlignment="1">
      <alignment vertical="center"/>
    </xf>
    <xf numFmtId="3" fontId="72" fillId="0" borderId="0" xfId="54" applyNumberFormat="1" applyFont="1" applyAlignment="1">
      <alignment vertical="center"/>
    </xf>
    <xf numFmtId="3" fontId="39" fillId="0" borderId="38" xfId="54" applyNumberFormat="1" applyFont="1" applyBorder="1" applyAlignment="1">
      <alignment vertical="center"/>
    </xf>
    <xf numFmtId="167" fontId="73" fillId="0" borderId="0" xfId="54" applyNumberFormat="1" applyFont="1" applyAlignment="1">
      <alignment horizontal="center" vertical="center"/>
    </xf>
    <xf numFmtId="170" fontId="38" fillId="0" borderId="10" xfId="54" applyNumberFormat="1" applyFont="1" applyBorder="1" applyAlignment="1">
      <alignment horizontal="center" vertical="center"/>
    </xf>
    <xf numFmtId="171" fontId="39" fillId="0" borderId="10" xfId="54" applyNumberFormat="1" applyFont="1" applyBorder="1" applyAlignment="1">
      <alignment vertical="center"/>
    </xf>
    <xf numFmtId="172" fontId="39" fillId="0" borderId="10" xfId="54" applyNumberFormat="1" applyFont="1" applyBorder="1" applyAlignment="1">
      <alignment vertical="center"/>
    </xf>
    <xf numFmtId="172" fontId="39" fillId="0" borderId="38" xfId="54" applyNumberFormat="1" applyFont="1" applyBorder="1" applyAlignment="1">
      <alignment vertical="center"/>
    </xf>
    <xf numFmtId="0" fontId="55" fillId="0" borderId="0" xfId="52" applyFont="1" applyAlignment="1">
      <alignment wrapText="1"/>
    </xf>
    <xf numFmtId="0" fontId="74" fillId="0" borderId="0" xfId="52" applyFont="1"/>
    <xf numFmtId="173" fontId="6" fillId="0" borderId="0" xfId="54" applyNumberFormat="1" applyFont="1" applyAlignment="1">
      <alignment vertical="center"/>
    </xf>
    <xf numFmtId="0" fontId="64" fillId="0" borderId="40" xfId="54" applyFont="1" applyBorder="1" applyAlignment="1">
      <alignment vertical="center" wrapText="1"/>
    </xf>
    <xf numFmtId="3" fontId="75" fillId="0" borderId="41" xfId="54" applyNumberFormat="1" applyFont="1" applyBorder="1" applyAlignment="1">
      <alignment vertical="center"/>
    </xf>
    <xf numFmtId="3" fontId="76" fillId="0" borderId="41" xfId="54" applyNumberFormat="1" applyFont="1" applyBorder="1" applyAlignment="1">
      <alignment vertical="center"/>
    </xf>
    <xf numFmtId="3" fontId="75" fillId="0" borderId="42" xfId="54" applyNumberFormat="1" applyFont="1" applyBorder="1" applyAlignment="1">
      <alignment vertical="center"/>
    </xf>
    <xf numFmtId="0" fontId="58" fillId="0" borderId="40" xfId="39" applyFont="1" applyBorder="1"/>
    <xf numFmtId="0" fontId="77" fillId="0" borderId="40" xfId="39" applyFont="1" applyBorder="1"/>
    <xf numFmtId="3" fontId="61" fillId="0" borderId="0" xfId="54" applyNumberFormat="1" applyFont="1" applyAlignment="1">
      <alignment horizontal="center" vertical="center" wrapText="1"/>
    </xf>
    <xf numFmtId="0" fontId="64" fillId="0" borderId="0" xfId="54" applyFont="1" applyAlignment="1">
      <alignment vertical="center"/>
    </xf>
    <xf numFmtId="0" fontId="77" fillId="0" borderId="0" xfId="39" applyFont="1"/>
    <xf numFmtId="0" fontId="64" fillId="0" borderId="0" xfId="54" applyFont="1" applyAlignment="1">
      <alignment vertical="center" wrapText="1"/>
    </xf>
    <xf numFmtId="168" fontId="75" fillId="0" borderId="10" xfId="54" applyNumberFormat="1" applyFont="1" applyBorder="1" applyAlignment="1">
      <alignment vertical="center"/>
    </xf>
    <xf numFmtId="0" fontId="69" fillId="0" borderId="0" xfId="54" applyFont="1" applyAlignment="1">
      <alignment vertical="center" wrapText="1"/>
    </xf>
    <xf numFmtId="0" fontId="78" fillId="25" borderId="10" xfId="39" applyFont="1" applyFill="1" applyBorder="1" applyAlignment="1">
      <alignment horizontal="center" vertical="center" wrapText="1"/>
    </xf>
    <xf numFmtId="0" fontId="42" fillId="0" borderId="0" xfId="39"/>
    <xf numFmtId="168" fontId="59" fillId="25" borderId="10" xfId="39" applyNumberFormat="1" applyFont="1" applyFill="1" applyBorder="1" applyAlignment="1">
      <alignment horizontal="center" vertical="center" wrapText="1"/>
    </xf>
    <xf numFmtId="9" fontId="59" fillId="25" borderId="10" xfId="39" applyNumberFormat="1" applyFont="1" applyFill="1" applyBorder="1" applyAlignment="1">
      <alignment horizontal="center" vertical="center" wrapText="1"/>
    </xf>
    <xf numFmtId="4" fontId="59" fillId="25" borderId="10" xfId="39" applyNumberFormat="1" applyFont="1" applyFill="1" applyBorder="1" applyAlignment="1">
      <alignment horizontal="center" vertical="center" wrapText="1"/>
    </xf>
    <xf numFmtId="0" fontId="42" fillId="0" borderId="0" xfId="39" applyAlignment="1">
      <alignment wrapText="1"/>
    </xf>
    <xf numFmtId="0" fontId="42" fillId="0" borderId="10" xfId="39" applyBorder="1" applyAlignment="1">
      <alignment horizontal="center" vertical="center" wrapText="1"/>
    </xf>
    <xf numFmtId="0" fontId="42" fillId="26" borderId="10" xfId="39" applyFill="1" applyBorder="1" applyAlignment="1">
      <alignment horizontal="center" vertical="center"/>
    </xf>
    <xf numFmtId="0" fontId="42" fillId="0" borderId="10" xfId="39" applyBorder="1" applyAlignment="1">
      <alignment horizontal="center" vertical="center"/>
    </xf>
    <xf numFmtId="0" fontId="42" fillId="0" borderId="10" xfId="39" applyBorder="1" applyAlignment="1">
      <alignment horizontal="left" vertical="center" wrapText="1"/>
    </xf>
    <xf numFmtId="4" fontId="42" fillId="0" borderId="10" xfId="39" applyNumberFormat="1" applyBorder="1" applyAlignment="1">
      <alignment horizontal="center" vertical="center"/>
    </xf>
    <xf numFmtId="0" fontId="42" fillId="26" borderId="10" xfId="39" applyFill="1" applyBorder="1" applyAlignment="1">
      <alignment horizontal="center" vertical="center" wrapText="1"/>
    </xf>
    <xf numFmtId="9" fontId="0" fillId="0" borderId="10" xfId="61" applyFont="1" applyBorder="1" applyAlignment="1">
      <alignment horizontal="left" vertical="center" wrapText="1"/>
    </xf>
    <xf numFmtId="9" fontId="0" fillId="0" borderId="10" xfId="61" applyFont="1" applyBorder="1" applyAlignment="1">
      <alignment horizontal="center" vertical="center"/>
    </xf>
    <xf numFmtId="9" fontId="42" fillId="26" borderId="10" xfId="61" applyFill="1" applyBorder="1" applyAlignment="1">
      <alignment horizontal="center" vertical="center"/>
    </xf>
    <xf numFmtId="0" fontId="42" fillId="27" borderId="10" xfId="39" applyFill="1" applyBorder="1" applyAlignment="1">
      <alignment horizontal="center" vertical="center" wrapText="1"/>
    </xf>
    <xf numFmtId="0" fontId="42" fillId="0" borderId="10" xfId="39" applyBorder="1" applyAlignment="1">
      <alignment wrapText="1"/>
    </xf>
    <xf numFmtId="0" fontId="42" fillId="0" borderId="10" xfId="39" applyBorder="1"/>
    <xf numFmtId="0" fontId="42" fillId="0" borderId="10" xfId="39" applyBorder="1" applyAlignment="1">
      <alignment horizontal="left" wrapText="1"/>
    </xf>
    <xf numFmtId="0" fontId="59" fillId="0" borderId="0" xfId="39" applyFont="1" applyAlignment="1">
      <alignment wrapText="1"/>
    </xf>
    <xf numFmtId="0" fontId="59" fillId="0" borderId="10" xfId="39" applyFont="1" applyBorder="1" applyAlignment="1">
      <alignment wrapText="1"/>
    </xf>
    <xf numFmtId="0" fontId="59" fillId="0" borderId="0" xfId="39" applyFont="1" applyAlignment="1">
      <alignment horizontal="center"/>
    </xf>
    <xf numFmtId="0" fontId="59" fillId="0" borderId="43" xfId="39" applyFont="1" applyBorder="1" applyAlignment="1">
      <alignment wrapText="1"/>
    </xf>
    <xf numFmtId="3" fontId="59" fillId="0" borderId="43" xfId="39" applyNumberFormat="1" applyFont="1" applyBorder="1"/>
    <xf numFmtId="4" fontId="59" fillId="0" borderId="10" xfId="39" applyNumberFormat="1" applyFont="1" applyBorder="1" applyAlignment="1">
      <alignment horizontal="center"/>
    </xf>
    <xf numFmtId="4" fontId="59" fillId="0" borderId="0" xfId="39" applyNumberFormat="1" applyFont="1" applyAlignment="1">
      <alignment horizontal="center"/>
    </xf>
    <xf numFmtId="0" fontId="6" fillId="0" borderId="43" xfId="54" applyFont="1" applyBorder="1" applyAlignment="1">
      <alignment vertical="center" wrapText="1"/>
    </xf>
    <xf numFmtId="3" fontId="34" fillId="0" borderId="43" xfId="54" applyNumberFormat="1" applyFont="1" applyBorder="1" applyAlignment="1">
      <alignment horizontal="center" vertical="center"/>
    </xf>
    <xf numFmtId="0" fontId="59" fillId="0" borderId="10" xfId="39" applyFont="1" applyBorder="1" applyAlignment="1">
      <alignment horizontal="left" vertical="center" wrapText="1"/>
    </xf>
    <xf numFmtId="0" fontId="59" fillId="26" borderId="10" xfId="39" applyFont="1" applyFill="1" applyBorder="1" applyAlignment="1">
      <alignment horizontal="center"/>
    </xf>
    <xf numFmtId="0" fontId="59" fillId="0" borderId="10" xfId="39" applyFont="1" applyBorder="1"/>
    <xf numFmtId="10" fontId="59" fillId="26" borderId="10" xfId="39" applyNumberFormat="1" applyFont="1" applyFill="1" applyBorder="1"/>
    <xf numFmtId="10" fontId="59" fillId="0" borderId="10" xfId="39" applyNumberFormat="1" applyFont="1" applyBorder="1"/>
    <xf numFmtId="0" fontId="59" fillId="0" borderId="43" xfId="39" applyFont="1" applyBorder="1"/>
    <xf numFmtId="10" fontId="59" fillId="0" borderId="43" xfId="39" applyNumberFormat="1" applyFont="1" applyBorder="1"/>
    <xf numFmtId="3" fontId="6" fillId="0" borderId="10" xfId="54" applyNumberFormat="1" applyFont="1" applyBorder="1" applyAlignment="1">
      <alignment horizontal="right" vertical="center"/>
    </xf>
    <xf numFmtId="167" fontId="34" fillId="0" borderId="10" xfId="54" applyNumberFormat="1" applyFont="1" applyBorder="1" applyAlignment="1">
      <alignment horizontal="right" vertical="center"/>
    </xf>
    <xf numFmtId="49" fontId="6" fillId="0" borderId="11" xfId="51" applyNumberFormat="1" applyFont="1" applyBorder="1" applyAlignment="1">
      <alignment horizontal="center" vertical="center"/>
    </xf>
    <xf numFmtId="0" fontId="10" fillId="0" borderId="11" xfId="40" applyBorder="1" applyAlignment="1">
      <alignment horizontal="center" vertical="center" wrapText="1"/>
    </xf>
    <xf numFmtId="4" fontId="59" fillId="28" borderId="10" xfId="39" applyNumberFormat="1" applyFont="1" applyFill="1" applyBorder="1" applyAlignment="1">
      <alignment horizontal="center"/>
    </xf>
    <xf numFmtId="3" fontId="59" fillId="28" borderId="10" xfId="39" applyNumberFormat="1" applyFont="1" applyFill="1" applyBorder="1" applyAlignment="1">
      <alignment horizontal="center"/>
    </xf>
    <xf numFmtId="10" fontId="59" fillId="28" borderId="10" xfId="39" applyNumberFormat="1" applyFont="1" applyFill="1" applyBorder="1" applyAlignment="1">
      <alignment horizontal="center"/>
    </xf>
    <xf numFmtId="4" fontId="67" fillId="0" borderId="0" xfId="54" applyNumberFormat="1" applyFont="1" applyAlignment="1">
      <alignment vertical="center"/>
    </xf>
    <xf numFmtId="3" fontId="67" fillId="0" borderId="0" xfId="54" applyNumberFormat="1" applyFont="1" applyAlignment="1">
      <alignment vertical="center"/>
    </xf>
    <xf numFmtId="0" fontId="67" fillId="0" borderId="0" xfId="54" applyFont="1" applyAlignment="1">
      <alignment vertical="center"/>
    </xf>
    <xf numFmtId="3" fontId="59" fillId="0" borderId="0" xfId="39" applyNumberFormat="1" applyFont="1"/>
    <xf numFmtId="0" fontId="10" fillId="0" borderId="10" xfId="51" applyFont="1" applyBorder="1" applyAlignment="1">
      <alignment vertical="center" wrapText="1"/>
    </xf>
    <xf numFmtId="0" fontId="10" fillId="0" borderId="10" xfId="39" applyFont="1" applyBorder="1" applyAlignment="1">
      <alignment horizontal="center" vertical="center" wrapText="1"/>
    </xf>
    <xf numFmtId="0" fontId="40" fillId="0" borderId="0" xfId="0" applyFont="1" applyAlignment="1">
      <alignment horizontal="center" vertical="center"/>
    </xf>
    <xf numFmtId="0" fontId="38" fillId="0" borderId="19" xfId="40" applyFont="1" applyBorder="1" applyAlignment="1">
      <alignment horizontal="justify"/>
    </xf>
    <xf numFmtId="0" fontId="10" fillId="0" borderId="10" xfId="51" applyFont="1" applyBorder="1" applyAlignment="1">
      <alignment horizontal="left" vertical="center" wrapText="1"/>
    </xf>
    <xf numFmtId="2" fontId="10" fillId="0" borderId="10" xfId="51" applyNumberFormat="1" applyFont="1" applyBorder="1" applyAlignment="1">
      <alignment horizontal="left" vertical="center" wrapText="1"/>
    </xf>
    <xf numFmtId="0" fontId="36" fillId="0" borderId="23" xfId="50" applyFont="1" applyBorder="1"/>
    <xf numFmtId="1" fontId="10" fillId="0" borderId="44" xfId="54" applyNumberFormat="1" applyBorder="1" applyAlignment="1">
      <alignment horizontal="center" vertical="center"/>
    </xf>
    <xf numFmtId="3" fontId="38" fillId="0" borderId="15" xfId="54" applyNumberFormat="1" applyFont="1" applyBorder="1" applyAlignment="1">
      <alignment vertical="center"/>
    </xf>
    <xf numFmtId="0" fontId="10" fillId="0" borderId="45" xfId="54" applyBorder="1" applyAlignment="1">
      <alignment vertical="center" wrapText="1"/>
    </xf>
    <xf numFmtId="3" fontId="38" fillId="0" borderId="46" xfId="54" applyNumberFormat="1" applyFont="1" applyBorder="1" applyAlignment="1">
      <alignment vertical="center"/>
    </xf>
    <xf numFmtId="3" fontId="39" fillId="0" borderId="15" xfId="54" applyNumberFormat="1" applyFont="1" applyBorder="1" applyAlignment="1">
      <alignment vertical="center"/>
    </xf>
    <xf numFmtId="3" fontId="39" fillId="0" borderId="47" xfId="54" applyNumberFormat="1" applyFont="1" applyBorder="1" applyAlignment="1">
      <alignment vertical="center"/>
    </xf>
    <xf numFmtId="170" fontId="38" fillId="0" borderId="15" xfId="54" applyNumberFormat="1" applyFont="1" applyBorder="1" applyAlignment="1">
      <alignment horizontal="center" vertical="center"/>
    </xf>
    <xf numFmtId="171" fontId="39" fillId="0" borderId="15" xfId="54" applyNumberFormat="1" applyFont="1" applyBorder="1" applyAlignment="1">
      <alignment vertical="center"/>
    </xf>
    <xf numFmtId="172" fontId="39" fillId="0" borderId="15" xfId="54" applyNumberFormat="1" applyFont="1" applyBorder="1" applyAlignment="1">
      <alignment vertical="center"/>
    </xf>
    <xf numFmtId="172" fontId="39" fillId="0" borderId="47" xfId="54" applyNumberFormat="1" applyFont="1" applyBorder="1" applyAlignment="1">
      <alignment vertical="center"/>
    </xf>
    <xf numFmtId="0" fontId="6" fillId="0" borderId="0" xfId="54" applyFont="1" applyAlignment="1">
      <alignment horizontal="center" vertical="center" wrapText="1"/>
    </xf>
    <xf numFmtId="1" fontId="6" fillId="0" borderId="0" xfId="54" applyNumberFormat="1" applyFont="1" applyAlignment="1">
      <alignment horizontal="center" vertical="center"/>
    </xf>
    <xf numFmtId="0" fontId="6" fillId="0" borderId="0" xfId="54" applyFont="1" applyAlignment="1">
      <alignment horizontal="center" vertical="center"/>
    </xf>
    <xf numFmtId="0" fontId="58" fillId="0" borderId="0" xfId="39" applyFont="1" applyAlignment="1">
      <alignment horizontal="center"/>
    </xf>
    <xf numFmtId="1" fontId="6" fillId="0" borderId="44" xfId="54" applyNumberFormat="1" applyFont="1" applyBorder="1" applyAlignment="1">
      <alignment horizontal="center" vertical="center"/>
    </xf>
    <xf numFmtId="10" fontId="34" fillId="0" borderId="15" xfId="54" applyNumberFormat="1" applyFont="1" applyBorder="1" applyAlignment="1">
      <alignment vertical="center"/>
    </xf>
    <xf numFmtId="3" fontId="34" fillId="0" borderId="47" xfId="54" applyNumberFormat="1" applyFont="1" applyBorder="1" applyAlignment="1">
      <alignment vertical="center"/>
    </xf>
    <xf numFmtId="0" fontId="6" fillId="0" borderId="26" xfId="54" applyFont="1" applyBorder="1" applyAlignment="1">
      <alignment horizontal="left" vertical="center" wrapText="1"/>
    </xf>
    <xf numFmtId="1" fontId="6" fillId="0" borderId="48" xfId="54" applyNumberFormat="1" applyFont="1" applyBorder="1" applyAlignment="1">
      <alignment horizontal="center" vertical="center"/>
    </xf>
    <xf numFmtId="10" fontId="34" fillId="0" borderId="43" xfId="54" applyNumberFormat="1" applyFont="1" applyBorder="1" applyAlignment="1">
      <alignment horizontal="center" vertical="center"/>
    </xf>
    <xf numFmtId="3" fontId="34" fillId="0" borderId="49" xfId="54" applyNumberFormat="1" applyFont="1" applyBorder="1" applyAlignment="1">
      <alignment horizontal="center" vertical="center"/>
    </xf>
    <xf numFmtId="1" fontId="6" fillId="0" borderId="26" xfId="54" applyNumberFormat="1" applyFont="1" applyBorder="1" applyAlignment="1">
      <alignment horizontal="center" vertical="center"/>
    </xf>
    <xf numFmtId="10" fontId="34" fillId="0" borderId="25" xfId="54" applyNumberFormat="1" applyFont="1" applyBorder="1" applyAlignment="1">
      <alignment horizontal="center" vertical="center"/>
    </xf>
    <xf numFmtId="3" fontId="34" fillId="0" borderId="29" xfId="54" applyNumberFormat="1" applyFont="1" applyBorder="1" applyAlignment="1">
      <alignment horizontal="center" vertical="center"/>
    </xf>
    <xf numFmtId="1" fontId="10" fillId="0" borderId="48" xfId="54" applyNumberFormat="1" applyBorder="1" applyAlignment="1">
      <alignment horizontal="center" vertical="center"/>
    </xf>
    <xf numFmtId="3" fontId="38" fillId="0" borderId="43" xfId="54" applyNumberFormat="1" applyFont="1" applyBorder="1" applyAlignment="1">
      <alignment horizontal="center" vertical="center"/>
    </xf>
    <xf numFmtId="3" fontId="38" fillId="0" borderId="49" xfId="54" applyNumberFormat="1" applyFont="1" applyBorder="1" applyAlignment="1">
      <alignment horizontal="center" vertical="center"/>
    </xf>
    <xf numFmtId="0" fontId="39" fillId="0" borderId="26" xfId="54" applyFont="1" applyBorder="1" applyAlignment="1">
      <alignment vertical="center" wrapText="1"/>
    </xf>
    <xf numFmtId="0" fontId="10" fillId="0" borderId="25" xfId="54" applyBorder="1" applyAlignment="1">
      <alignment vertical="center" wrapText="1"/>
    </xf>
    <xf numFmtId="0" fontId="10" fillId="0" borderId="29" xfId="54" applyBorder="1" applyAlignment="1">
      <alignment vertical="center" wrapText="1"/>
    </xf>
    <xf numFmtId="1" fontId="10" fillId="0" borderId="26" xfId="54" applyNumberFormat="1" applyBorder="1" applyAlignment="1">
      <alignment horizontal="center" vertical="center"/>
    </xf>
    <xf numFmtId="3" fontId="38" fillId="0" borderId="25" xfId="54" applyNumberFormat="1" applyFont="1" applyBorder="1" applyAlignment="1">
      <alignment horizontal="center" vertical="center"/>
    </xf>
    <xf numFmtId="3" fontId="38" fillId="0" borderId="29" xfId="54" applyNumberFormat="1" applyFont="1" applyBorder="1" applyAlignment="1">
      <alignment horizontal="center" vertical="center"/>
    </xf>
    <xf numFmtId="3" fontId="39" fillId="0" borderId="43" xfId="54" applyNumberFormat="1" applyFont="1" applyBorder="1" applyAlignment="1">
      <alignment horizontal="center" vertical="center"/>
    </xf>
    <xf numFmtId="3" fontId="39" fillId="0" borderId="49" xfId="54" applyNumberFormat="1" applyFont="1" applyBorder="1" applyAlignment="1">
      <alignment horizontal="center" vertical="center"/>
    </xf>
    <xf numFmtId="0" fontId="39" fillId="0" borderId="25" xfId="54" applyFont="1" applyBorder="1" applyAlignment="1">
      <alignment vertical="center" wrapText="1"/>
    </xf>
    <xf numFmtId="0" fontId="10" fillId="0" borderId="25" xfId="54" applyBorder="1" applyAlignment="1">
      <alignment horizontal="left" vertical="center" wrapText="1"/>
    </xf>
    <xf numFmtId="0" fontId="39" fillId="0" borderId="25" xfId="54" applyFont="1" applyBorder="1" applyAlignment="1">
      <alignment horizontal="left" vertical="center" wrapText="1"/>
    </xf>
    <xf numFmtId="0" fontId="39" fillId="0" borderId="29" xfId="54" applyFont="1" applyBorder="1" applyAlignment="1">
      <alignment horizontal="left" vertical="center" wrapText="1"/>
    </xf>
    <xf numFmtId="3" fontId="39" fillId="0" borderId="25" xfId="54" applyNumberFormat="1" applyFont="1" applyBorder="1" applyAlignment="1">
      <alignment horizontal="center" vertical="center"/>
    </xf>
    <xf numFmtId="3" fontId="39" fillId="0" borderId="29" xfId="54" applyNumberFormat="1" applyFont="1" applyBorder="1" applyAlignment="1">
      <alignment horizontal="center" vertical="center"/>
    </xf>
    <xf numFmtId="170" fontId="38" fillId="0" borderId="43" xfId="54" applyNumberFormat="1" applyFont="1" applyBorder="1" applyAlignment="1">
      <alignment horizontal="center" vertical="center"/>
    </xf>
    <xf numFmtId="171" fontId="39" fillId="0" borderId="43" xfId="54" applyNumberFormat="1" applyFont="1" applyBorder="1" applyAlignment="1">
      <alignment horizontal="center" vertical="center"/>
    </xf>
    <xf numFmtId="172" fontId="39" fillId="0" borderId="43" xfId="54" applyNumberFormat="1" applyFont="1" applyBorder="1" applyAlignment="1">
      <alignment horizontal="center" vertical="center"/>
    </xf>
    <xf numFmtId="172" fontId="39" fillId="0" borderId="49" xfId="54" applyNumberFormat="1" applyFont="1" applyBorder="1" applyAlignment="1">
      <alignment horizontal="center" vertical="center"/>
    </xf>
    <xf numFmtId="0" fontId="39" fillId="0" borderId="29" xfId="54" applyFont="1" applyBorder="1" applyAlignment="1">
      <alignment vertical="center" wrapText="1"/>
    </xf>
    <xf numFmtId="170" fontId="38" fillId="0" borderId="25" xfId="54" applyNumberFormat="1" applyFont="1" applyBorder="1" applyAlignment="1">
      <alignment horizontal="center" vertical="center"/>
    </xf>
    <xf numFmtId="171" fontId="39" fillId="0" borderId="25" xfId="54" applyNumberFormat="1" applyFont="1" applyBorder="1" applyAlignment="1">
      <alignment horizontal="center" vertical="center"/>
    </xf>
    <xf numFmtId="172" fontId="39" fillId="0" borderId="25" xfId="54" applyNumberFormat="1" applyFont="1" applyBorder="1" applyAlignment="1">
      <alignment horizontal="center" vertical="center"/>
    </xf>
    <xf numFmtId="172" fontId="39" fillId="0" borderId="29" xfId="54" applyNumberFormat="1" applyFont="1" applyBorder="1" applyAlignment="1">
      <alignment horizontal="center" vertical="center"/>
    </xf>
    <xf numFmtId="4" fontId="67" fillId="0" borderId="27" xfId="54" applyNumberFormat="1" applyFont="1" applyBorder="1" applyAlignment="1">
      <alignment horizontal="center" vertical="center"/>
    </xf>
    <xf numFmtId="4" fontId="67" fillId="0" borderId="28" xfId="54" applyNumberFormat="1" applyFont="1" applyBorder="1" applyAlignment="1">
      <alignment horizontal="center" vertical="center"/>
    </xf>
    <xf numFmtId="3" fontId="67" fillId="0" borderId="30" xfId="54" applyNumberFormat="1" applyFont="1" applyBorder="1" applyAlignment="1">
      <alignment horizontal="center" vertical="center"/>
    </xf>
    <xf numFmtId="175" fontId="38" fillId="29" borderId="19" xfId="40" applyNumberFormat="1" applyFont="1" applyFill="1" applyBorder="1" applyAlignment="1">
      <alignment horizontal="justify"/>
    </xf>
    <xf numFmtId="0" fontId="38" fillId="29" borderId="16" xfId="40" applyFont="1" applyFill="1" applyBorder="1" applyAlignment="1">
      <alignment horizontal="justify"/>
    </xf>
    <xf numFmtId="174" fontId="6" fillId="0" borderId="10" xfId="40" applyNumberFormat="1" applyFont="1" applyFill="1" applyBorder="1" applyAlignment="1">
      <alignment horizontal="center" vertical="center" wrapText="1"/>
    </xf>
    <xf numFmtId="0" fontId="14" fillId="0" borderId="0" xfId="51" applyFont="1" applyFill="1"/>
    <xf numFmtId="0" fontId="11" fillId="0" borderId="0" xfId="40" applyFont="1" applyFill="1" applyAlignment="1">
      <alignment horizontal="right" vertical="center"/>
    </xf>
    <xf numFmtId="0" fontId="11" fillId="0" borderId="0" xfId="40" applyFont="1" applyFill="1" applyAlignment="1">
      <alignment horizontal="right"/>
    </xf>
    <xf numFmtId="0" fontId="40" fillId="0" borderId="0" xfId="0" applyFont="1" applyFill="1"/>
    <xf numFmtId="4" fontId="38" fillId="0" borderId="10" xfId="51" applyNumberFormat="1" applyFont="1" applyFill="1" applyBorder="1" applyAlignment="1">
      <alignment horizontal="left" vertical="center"/>
    </xf>
    <xf numFmtId="0" fontId="85" fillId="0" borderId="0" xfId="51" applyFont="1" applyFill="1" applyAlignment="1">
      <alignment horizontal="left" vertical="center"/>
    </xf>
    <xf numFmtId="0" fontId="47" fillId="0" borderId="0" xfId="51" applyFont="1" applyFill="1" applyAlignment="1">
      <alignment vertical="center"/>
    </xf>
    <xf numFmtId="0" fontId="47" fillId="0" borderId="0" xfId="51" applyFont="1" applyFill="1" applyAlignment="1">
      <alignment horizontal="center" vertical="center"/>
    </xf>
    <xf numFmtId="0" fontId="86" fillId="0" borderId="0" xfId="51" applyFont="1" applyFill="1" applyAlignment="1">
      <alignment vertical="center"/>
    </xf>
    <xf numFmtId="0" fontId="10" fillId="0" borderId="0" xfId="51" applyFont="1" applyFill="1" applyAlignment="1">
      <alignment vertical="center"/>
    </xf>
    <xf numFmtId="0" fontId="11" fillId="0" borderId="0" xfId="51" applyFont="1" applyFill="1" applyAlignment="1">
      <alignment horizontal="center" vertical="center"/>
    </xf>
    <xf numFmtId="0" fontId="55" fillId="0" borderId="0" xfId="51" applyFont="1" applyFill="1"/>
    <xf numFmtId="0" fontId="79" fillId="0" borderId="0" xfId="51" applyFont="1" applyFill="1" applyAlignment="1">
      <alignment vertical="center"/>
    </xf>
    <xf numFmtId="0" fontId="10" fillId="0" borderId="10" xfId="51" applyFont="1" applyFill="1" applyBorder="1" applyAlignment="1">
      <alignment vertical="center" wrapText="1"/>
    </xf>
    <xf numFmtId="0" fontId="10" fillId="0" borderId="11" xfId="51" applyFont="1" applyFill="1" applyBorder="1" applyAlignment="1">
      <alignment horizontal="center" vertical="center" wrapText="1"/>
    </xf>
    <xf numFmtId="0" fontId="10" fillId="0" borderId="10" xfId="51" applyFont="1" applyFill="1" applyBorder="1" applyAlignment="1">
      <alignment horizontal="center" vertical="center" wrapText="1"/>
    </xf>
    <xf numFmtId="49" fontId="10" fillId="0" borderId="10" xfId="51" applyNumberFormat="1" applyFont="1" applyFill="1" applyBorder="1" applyAlignment="1">
      <alignment vertical="center"/>
    </xf>
    <xf numFmtId="0" fontId="10" fillId="0" borderId="11" xfId="51" applyFont="1" applyFill="1" applyBorder="1" applyAlignment="1">
      <alignment horizontal="left" vertical="center" wrapText="1"/>
    </xf>
    <xf numFmtId="0" fontId="10" fillId="0" borderId="11" xfId="51" applyFont="1" applyFill="1" applyBorder="1" applyAlignment="1">
      <alignment vertical="center" wrapText="1"/>
    </xf>
    <xf numFmtId="0" fontId="10" fillId="0" borderId="10" xfId="51" applyFont="1" applyFill="1" applyBorder="1" applyAlignment="1">
      <alignment horizontal="left" vertical="center" wrapText="1"/>
    </xf>
    <xf numFmtId="0" fontId="87" fillId="0" borderId="0" xfId="51" applyFont="1" applyFill="1"/>
    <xf numFmtId="0" fontId="38" fillId="0" borderId="10" xfId="51" applyFont="1" applyFill="1" applyBorder="1" applyAlignment="1">
      <alignment horizontal="left" vertical="top"/>
    </xf>
    <xf numFmtId="0" fontId="10" fillId="0" borderId="0" xfId="40" applyFill="1"/>
    <xf numFmtId="0" fontId="40" fillId="0" borderId="0" xfId="0" applyFont="1" applyFill="1" applyAlignment="1">
      <alignment vertical="center"/>
    </xf>
    <xf numFmtId="0" fontId="40" fillId="0" borderId="0" xfId="40" applyFont="1" applyFill="1" applyAlignment="1">
      <alignment horizontal="center" vertical="top" wrapText="1"/>
    </xf>
    <xf numFmtId="0" fontId="10" fillId="0" borderId="0" xfId="40" applyFill="1" applyAlignment="1">
      <alignment horizontal="right"/>
    </xf>
    <xf numFmtId="0" fontId="10" fillId="0" borderId="0" xfId="40" applyFill="1" applyAlignment="1">
      <alignment horizontal="left" wrapText="1"/>
    </xf>
    <xf numFmtId="0" fontId="40" fillId="0" borderId="23" xfId="40" applyFont="1" applyFill="1" applyBorder="1" applyAlignment="1">
      <alignment vertical="center" wrapText="1"/>
    </xf>
    <xf numFmtId="0" fontId="40" fillId="0" borderId="24" xfId="40" applyFont="1" applyFill="1" applyBorder="1" applyAlignment="1">
      <alignment vertical="center" wrapText="1"/>
    </xf>
    <xf numFmtId="0" fontId="40" fillId="0" borderId="10" xfId="40" applyFont="1" applyFill="1" applyBorder="1" applyAlignment="1">
      <alignment horizontal="center" vertical="top" wrapText="1"/>
    </xf>
    <xf numFmtId="0" fontId="40" fillId="0" borderId="10" xfId="40" applyFont="1" applyFill="1" applyBorder="1" applyAlignment="1">
      <alignment horizontal="center" vertical="center" wrapText="1"/>
    </xf>
    <xf numFmtId="0" fontId="40" fillId="0" borderId="10" xfId="40" applyFont="1" applyFill="1" applyBorder="1" applyAlignment="1">
      <alignment vertical="top" wrapText="1"/>
    </xf>
    <xf numFmtId="0" fontId="10" fillId="0" borderId="10" xfId="40" applyFill="1" applyBorder="1" applyAlignment="1">
      <alignment horizontal="center" vertical="top" wrapText="1"/>
    </xf>
    <xf numFmtId="0" fontId="10" fillId="0" borderId="10" xfId="40" applyFill="1" applyBorder="1"/>
    <xf numFmtId="0" fontId="0" fillId="0" borderId="10" xfId="0" applyFill="1" applyBorder="1" applyAlignment="1">
      <alignment wrapText="1"/>
    </xf>
    <xf numFmtId="0" fontId="10" fillId="0" borderId="10" xfId="40" applyFill="1" applyBorder="1" applyAlignment="1">
      <alignment vertical="top" wrapText="1"/>
    </xf>
    <xf numFmtId="0" fontId="10" fillId="0" borderId="10" xfId="40" applyFill="1" applyBorder="1" applyAlignment="1">
      <alignment horizontal="center" vertical="center" wrapText="1"/>
    </xf>
    <xf numFmtId="0" fontId="10" fillId="0" borderId="10" xfId="40" applyFill="1" applyBorder="1" applyAlignment="1">
      <alignment horizontal="justify" vertical="top" wrapText="1"/>
    </xf>
    <xf numFmtId="0" fontId="10" fillId="0" borderId="10" xfId="40" applyFill="1" applyBorder="1" applyAlignment="1">
      <alignment horizontal="left" vertical="top" wrapText="1"/>
    </xf>
    <xf numFmtId="0" fontId="48" fillId="0" borderId="10" xfId="40" applyFont="1" applyFill="1" applyBorder="1" applyAlignment="1">
      <alignment horizontal="center"/>
    </xf>
    <xf numFmtId="0" fontId="10" fillId="0" borderId="10" xfId="40" applyFill="1" applyBorder="1" applyAlignment="1">
      <alignment horizontal="left" vertical="top"/>
    </xf>
    <xf numFmtId="1" fontId="10" fillId="0" borderId="10" xfId="40" applyNumberFormat="1" applyFill="1" applyBorder="1"/>
    <xf numFmtId="0" fontId="10" fillId="0" borderId="0" xfId="40" applyFill="1" applyAlignment="1">
      <alignment vertical="top" wrapText="1"/>
    </xf>
    <xf numFmtId="0" fontId="40" fillId="0" borderId="0" xfId="0" applyFont="1" applyFill="1" applyAlignment="1">
      <alignment horizontal="center" vertical="center"/>
    </xf>
    <xf numFmtId="0" fontId="10" fillId="0" borderId="0" xfId="51" applyFont="1" applyFill="1" applyAlignment="1">
      <alignment horizontal="center" vertical="center"/>
    </xf>
    <xf numFmtId="0" fontId="47" fillId="0" borderId="0" xfId="51" applyFont="1" applyFill="1" applyAlignment="1">
      <alignment horizontal="center" vertical="center"/>
    </xf>
    <xf numFmtId="0" fontId="80" fillId="0" borderId="0" xfId="51" applyFont="1" applyFill="1" applyAlignment="1">
      <alignment horizontal="center" vertical="center"/>
    </xf>
    <xf numFmtId="0" fontId="6" fillId="0" borderId="0" xfId="51" applyFont="1" applyFill="1" applyAlignment="1">
      <alignment horizontal="center" vertical="center"/>
    </xf>
    <xf numFmtId="0" fontId="40" fillId="0" borderId="10" xfId="40" applyFont="1" applyFill="1" applyBorder="1" applyAlignment="1">
      <alignment horizontal="center" vertical="center" wrapText="1"/>
    </xf>
    <xf numFmtId="0" fontId="40" fillId="0" borderId="14" xfId="40" applyFont="1" applyFill="1" applyBorder="1" applyAlignment="1">
      <alignment horizontal="center" vertical="center" wrapText="1"/>
    </xf>
    <xf numFmtId="0" fontId="79" fillId="0" borderId="0" xfId="40" applyFont="1" applyFill="1" applyAlignment="1">
      <alignment vertical="center"/>
    </xf>
    <xf numFmtId="0" fontId="11" fillId="0" borderId="0" xfId="51" applyFont="1" applyFill="1" applyAlignment="1">
      <alignment vertical="center"/>
    </xf>
    <xf numFmtId="0" fontId="11" fillId="0" borderId="0" xfId="40" applyFont="1" applyFill="1"/>
    <xf numFmtId="0" fontId="10" fillId="0" borderId="0" xfId="40" applyFill="1" applyAlignment="1">
      <alignment horizontal="center"/>
    </xf>
    <xf numFmtId="0" fontId="40" fillId="0" borderId="0" xfId="40" applyFont="1" applyFill="1" applyAlignment="1">
      <alignment horizontal="center"/>
    </xf>
    <xf numFmtId="0" fontId="40" fillId="0" borderId="0" xfId="55" applyFont="1" applyFill="1"/>
    <xf numFmtId="0" fontId="10" fillId="0" borderId="14" xfId="40" applyFill="1" applyBorder="1" applyAlignment="1">
      <alignment horizontal="center" vertical="center" wrapText="1"/>
    </xf>
    <xf numFmtId="0" fontId="37" fillId="0" borderId="10" xfId="40" applyFont="1" applyFill="1" applyBorder="1" applyAlignment="1">
      <alignment horizontal="center" vertical="center" textRotation="90" wrapText="1"/>
    </xf>
    <xf numFmtId="49" fontId="40" fillId="0" borderId="10" xfId="40" applyNumberFormat="1" applyFont="1" applyFill="1" applyBorder="1" applyAlignment="1">
      <alignment horizontal="center" vertical="center" wrapText="1"/>
    </xf>
    <xf numFmtId="0" fontId="40" fillId="0" borderId="10" xfId="40" applyFont="1" applyFill="1" applyBorder="1" applyAlignment="1">
      <alignment horizontal="left" vertical="center" wrapText="1"/>
    </xf>
    <xf numFmtId="2" fontId="37" fillId="0" borderId="10" xfId="40" applyNumberFormat="1" applyFont="1" applyFill="1" applyBorder="1" applyAlignment="1">
      <alignment horizontal="center" vertical="center" wrapText="1"/>
    </xf>
    <xf numFmtId="174" fontId="37" fillId="0" borderId="10" xfId="40" applyNumberFormat="1" applyFont="1" applyFill="1" applyBorder="1" applyAlignment="1">
      <alignment horizontal="center" vertical="center" wrapText="1"/>
    </xf>
    <xf numFmtId="49" fontId="10" fillId="0" borderId="10" xfId="40" applyNumberFormat="1" applyFill="1" applyBorder="1" applyAlignment="1">
      <alignment horizontal="center" vertical="center" wrapText="1"/>
    </xf>
    <xf numFmtId="0" fontId="10" fillId="0" borderId="10" xfId="40" applyFill="1" applyBorder="1" applyAlignment="1">
      <alignment horizontal="left" vertical="center" wrapText="1"/>
    </xf>
    <xf numFmtId="2" fontId="37" fillId="0" borderId="10" xfId="40" applyNumberFormat="1" applyFont="1" applyFill="1" applyBorder="1" applyAlignment="1">
      <alignment horizontal="center" vertical="center"/>
    </xf>
    <xf numFmtId="0" fontId="10" fillId="0" borderId="13" xfId="40" applyFill="1" applyBorder="1" applyAlignment="1">
      <alignment horizontal="left" vertical="center" wrapText="1"/>
    </xf>
    <xf numFmtId="174" fontId="10" fillId="0" borderId="0" xfId="40" applyNumberFormat="1" applyFill="1"/>
    <xf numFmtId="0" fontId="45" fillId="0" borderId="10" xfId="46" applyFont="1" applyFill="1" applyBorder="1" applyAlignment="1">
      <alignment horizontal="left" vertical="center" wrapText="1"/>
    </xf>
    <xf numFmtId="0" fontId="41" fillId="0" borderId="10" xfId="46" applyFont="1" applyFill="1" applyBorder="1" applyAlignment="1">
      <alignment horizontal="left" vertical="center" wrapText="1"/>
    </xf>
    <xf numFmtId="0" fontId="45" fillId="0" borderId="12" xfId="46" applyFont="1" applyFill="1" applyBorder="1" applyAlignment="1">
      <alignment horizontal="left" vertical="center" wrapText="1"/>
    </xf>
    <xf numFmtId="0" fontId="10" fillId="0" borderId="0" xfId="40" applyFill="1" applyAlignment="1">
      <alignment horizontal="center" vertical="center" wrapText="1"/>
    </xf>
    <xf numFmtId="0" fontId="10" fillId="0" borderId="0" xfId="40" applyFill="1" applyAlignment="1">
      <alignment horizontal="left" vertical="center" wrapText="1"/>
    </xf>
    <xf numFmtId="0" fontId="10" fillId="0" borderId="0" xfId="40" applyFill="1" applyAlignment="1">
      <alignment wrapText="1"/>
    </xf>
    <xf numFmtId="2" fontId="10" fillId="0" borderId="0" xfId="40" applyNumberFormat="1" applyFill="1" applyAlignment="1">
      <alignment horizontal="center" vertical="top" wrapText="1"/>
    </xf>
    <xf numFmtId="0" fontId="10" fillId="0" borderId="0" xfId="40" applyFill="1" applyAlignment="1">
      <alignment horizontal="left"/>
    </xf>
    <xf numFmtId="49" fontId="10" fillId="0" borderId="11" xfId="51" applyNumberFormat="1" applyFont="1" applyFill="1" applyBorder="1" applyAlignment="1">
      <alignment horizontal="center" vertical="center"/>
    </xf>
    <xf numFmtId="49" fontId="10" fillId="0" borderId="43" xfId="51" applyNumberFormat="1" applyFont="1" applyFill="1" applyBorder="1" applyAlignment="1">
      <alignment horizontal="center" vertical="center"/>
    </xf>
    <xf numFmtId="49" fontId="10" fillId="0" borderId="15" xfId="51" applyNumberFormat="1" applyFont="1" applyFill="1" applyBorder="1" applyAlignment="1">
      <alignment horizontal="center" vertical="center"/>
    </xf>
    <xf numFmtId="0" fontId="40" fillId="0" borderId="0" xfId="0" applyFont="1" applyFill="1" applyAlignment="1">
      <alignment horizontal="center" vertical="center"/>
    </xf>
    <xf numFmtId="0" fontId="10" fillId="0" borderId="0" xfId="51" applyFont="1" applyFill="1" applyAlignment="1">
      <alignment horizontal="center" vertical="center"/>
    </xf>
    <xf numFmtId="0" fontId="79" fillId="0" borderId="0" xfId="51" applyFont="1" applyFill="1" applyAlignment="1">
      <alignment horizontal="center" vertical="center" wrapText="1"/>
    </xf>
    <xf numFmtId="0" fontId="79" fillId="0" borderId="0" xfId="51" applyFont="1" applyFill="1" applyAlignment="1">
      <alignment horizontal="center" vertical="center"/>
    </xf>
    <xf numFmtId="0" fontId="47" fillId="0" borderId="0" xfId="51" applyFont="1" applyFill="1" applyAlignment="1">
      <alignment horizontal="center" vertical="center"/>
    </xf>
    <xf numFmtId="0" fontId="80" fillId="0" borderId="0" xfId="51" applyFont="1" applyFill="1" applyAlignment="1">
      <alignment horizontal="center" vertical="center"/>
    </xf>
    <xf numFmtId="0" fontId="40" fillId="0" borderId="0" xfId="0" applyFont="1" applyAlignment="1">
      <alignment horizontal="center" vertical="center"/>
    </xf>
    <xf numFmtId="0" fontId="4" fillId="0" borderId="0" xfId="51" applyFont="1" applyAlignment="1">
      <alignment horizontal="center" vertical="center"/>
    </xf>
    <xf numFmtId="0" fontId="8" fillId="0" borderId="0" xfId="51" applyFont="1" applyAlignment="1">
      <alignment horizontal="center" vertical="center"/>
    </xf>
    <xf numFmtId="0" fontId="37" fillId="0" borderId="10" xfId="51" applyFont="1" applyBorder="1" applyAlignment="1">
      <alignment horizontal="center" vertical="center" wrapText="1"/>
    </xf>
    <xf numFmtId="0" fontId="6" fillId="0" borderId="0" xfId="51" applyFont="1" applyAlignment="1">
      <alignment horizontal="center" vertical="center"/>
    </xf>
    <xf numFmtId="0" fontId="37" fillId="0" borderId="14" xfId="51" applyFont="1" applyBorder="1" applyAlignment="1">
      <alignment horizontal="center" vertical="center" wrapText="1"/>
    </xf>
    <xf numFmtId="0" fontId="37" fillId="0" borderId="12" xfId="51" applyFont="1" applyBorder="1" applyAlignment="1">
      <alignment horizontal="center" vertical="center" wrapText="1"/>
    </xf>
    <xf numFmtId="0" fontId="3" fillId="0" borderId="0" xfId="51" applyFont="1" applyAlignment="1">
      <alignment horizontal="center" vertical="center"/>
    </xf>
    <xf numFmtId="0" fontId="7" fillId="0" borderId="0" xfId="51" applyFont="1" applyAlignment="1">
      <alignment horizontal="center" vertical="center" wrapText="1"/>
    </xf>
    <xf numFmtId="0" fontId="6" fillId="0" borderId="23" xfId="51" applyFont="1" applyBorder="1" applyAlignment="1">
      <alignment vertical="center"/>
    </xf>
    <xf numFmtId="0" fontId="4" fillId="0" borderId="10" xfId="51" applyFont="1" applyBorder="1" applyAlignment="1">
      <alignment horizontal="center" vertical="center" wrapText="1"/>
    </xf>
    <xf numFmtId="0" fontId="40" fillId="0" borderId="14" xfId="39" applyFont="1" applyBorder="1" applyAlignment="1">
      <alignment horizontal="center" vertical="center"/>
    </xf>
    <xf numFmtId="0" fontId="40" fillId="0" borderId="13" xfId="39" applyFont="1" applyBorder="1" applyAlignment="1">
      <alignment horizontal="center" vertical="center"/>
    </xf>
    <xf numFmtId="0" fontId="40" fillId="0" borderId="12" xfId="39" applyFont="1" applyBorder="1" applyAlignment="1">
      <alignment horizontal="center" vertical="center"/>
    </xf>
    <xf numFmtId="0" fontId="40" fillId="0" borderId="50" xfId="39" applyFont="1" applyBorder="1" applyAlignment="1">
      <alignment horizontal="center" vertical="center" wrapText="1"/>
    </xf>
    <xf numFmtId="0" fontId="40" fillId="0" borderId="51" xfId="39" applyFont="1" applyBorder="1" applyAlignment="1">
      <alignment horizontal="center" vertical="center" wrapText="1"/>
    </xf>
    <xf numFmtId="0" fontId="40" fillId="0" borderId="52" xfId="39" applyFont="1" applyBorder="1" applyAlignment="1">
      <alignment horizontal="center" vertical="center" wrapText="1"/>
    </xf>
    <xf numFmtId="0" fontId="40" fillId="0" borderId="24" xfId="39" applyFont="1" applyBorder="1" applyAlignment="1">
      <alignment horizontal="center" vertical="center" wrapText="1"/>
    </xf>
    <xf numFmtId="49" fontId="10" fillId="0" borderId="0" xfId="39" applyNumberFormat="1" applyFont="1" applyAlignment="1">
      <alignment horizontal="left" vertical="top"/>
    </xf>
    <xf numFmtId="0" fontId="40" fillId="0" borderId="14" xfId="39" applyFont="1" applyBorder="1" applyAlignment="1">
      <alignment horizontal="center" vertical="center" wrapText="1"/>
    </xf>
    <xf numFmtId="0" fontId="40" fillId="0" borderId="12" xfId="39" applyFont="1" applyBorder="1" applyAlignment="1">
      <alignment horizontal="center" vertical="center" wrapText="1"/>
    </xf>
    <xf numFmtId="0" fontId="40" fillId="0" borderId="13" xfId="39" applyFont="1" applyBorder="1" applyAlignment="1">
      <alignment horizontal="center" vertical="center" wrapText="1"/>
    </xf>
    <xf numFmtId="0" fontId="40" fillId="0" borderId="11" xfId="39" applyFont="1" applyBorder="1" applyAlignment="1">
      <alignment horizontal="center" vertical="center" wrapText="1"/>
    </xf>
    <xf numFmtId="0" fontId="40" fillId="0" borderId="15" xfId="39" applyFont="1" applyBorder="1" applyAlignment="1">
      <alignment horizontal="center" vertical="center" wrapText="1"/>
    </xf>
    <xf numFmtId="0" fontId="40" fillId="0" borderId="43" xfId="39" applyFont="1" applyBorder="1" applyAlignment="1">
      <alignment horizontal="center" vertical="center" wrapText="1"/>
    </xf>
    <xf numFmtId="0" fontId="7" fillId="0" borderId="0" xfId="51" applyFont="1" applyAlignment="1">
      <alignment horizontal="center" vertical="center"/>
    </xf>
    <xf numFmtId="0" fontId="10" fillId="0" borderId="23" xfId="39" applyFont="1" applyBorder="1" applyAlignment="1">
      <alignment horizontal="left" vertical="center"/>
    </xf>
    <xf numFmtId="0" fontId="36" fillId="0" borderId="0" xfId="50" applyFont="1" applyAlignment="1">
      <alignment horizont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43" xfId="0" applyFont="1" applyBorder="1" applyAlignment="1">
      <alignment horizontal="center" vertical="center"/>
    </xf>
    <xf numFmtId="0" fontId="2" fillId="0" borderId="15" xfId="0" applyFont="1" applyBorder="1" applyAlignment="1">
      <alignment horizontal="center" vertical="center"/>
    </xf>
    <xf numFmtId="0" fontId="34" fillId="0" borderId="0" xfId="50" applyFont="1" applyAlignment="1">
      <alignment horizontal="center"/>
    </xf>
    <xf numFmtId="0" fontId="4" fillId="0" borderId="0" xfId="51" applyFont="1" applyAlignment="1">
      <alignment horizontal="center" vertical="center" wrapText="1"/>
    </xf>
    <xf numFmtId="0" fontId="37" fillId="0" borderId="11" xfId="51" applyFont="1" applyBorder="1" applyAlignment="1">
      <alignment horizontal="center" vertical="center" wrapText="1"/>
    </xf>
    <xf numFmtId="0" fontId="37" fillId="0" borderId="43" xfId="51" applyFont="1" applyBorder="1" applyAlignment="1">
      <alignment horizontal="center" vertical="center" wrapText="1"/>
    </xf>
    <xf numFmtId="0" fontId="37" fillId="0" borderId="15" xfId="51" applyFont="1" applyBorder="1" applyAlignment="1">
      <alignment horizontal="center" vertical="center" wrapText="1"/>
    </xf>
    <xf numFmtId="0" fontId="40" fillId="0" borderId="0" xfId="52" applyFont="1" applyAlignment="1">
      <alignment horizontal="center" vertical="center"/>
    </xf>
    <xf numFmtId="0" fontId="67" fillId="0" borderId="0" xfId="54" applyFont="1" applyAlignment="1">
      <alignment vertical="center"/>
    </xf>
    <xf numFmtId="0" fontId="42" fillId="0" borderId="11" xfId="39" applyBorder="1" applyAlignment="1">
      <alignment horizontal="center" vertical="center" wrapText="1"/>
    </xf>
    <xf numFmtId="0" fontId="42" fillId="0" borderId="15" xfId="39" applyBorder="1" applyAlignment="1">
      <alignment horizontal="center" vertical="center" wrapText="1"/>
    </xf>
    <xf numFmtId="0" fontId="55" fillId="0" borderId="0" xfId="54" applyFont="1" applyAlignment="1">
      <alignment horizontal="left" vertical="center" wrapText="1"/>
    </xf>
    <xf numFmtId="0" fontId="67" fillId="0" borderId="33" xfId="54" applyFont="1" applyBorder="1" applyAlignment="1">
      <alignment vertical="center" wrapText="1"/>
    </xf>
    <xf numFmtId="0" fontId="67" fillId="0" borderId="48" xfId="54" applyFont="1" applyBorder="1" applyAlignment="1">
      <alignment vertical="center" wrapText="1"/>
    </xf>
    <xf numFmtId="0" fontId="67" fillId="0" borderId="27" xfId="54" applyFont="1" applyBorder="1" applyAlignment="1">
      <alignment vertical="center" wrapText="1"/>
    </xf>
    <xf numFmtId="0" fontId="67" fillId="0" borderId="34" xfId="54" applyFont="1" applyBorder="1" applyAlignment="1">
      <alignment vertical="center" wrapText="1"/>
    </xf>
    <xf numFmtId="0" fontId="67" fillId="0" borderId="43" xfId="54" applyFont="1" applyBorder="1" applyAlignment="1">
      <alignment vertical="center" wrapText="1"/>
    </xf>
    <xf numFmtId="0" fontId="67" fillId="0" borderId="28" xfId="54" applyFont="1" applyBorder="1" applyAlignment="1">
      <alignment vertical="center" wrapText="1"/>
    </xf>
    <xf numFmtId="0" fontId="67" fillId="0" borderId="53" xfId="54" applyFont="1" applyBorder="1" applyAlignment="1">
      <alignment vertical="center" wrapText="1"/>
    </xf>
    <xf numFmtId="0" fontId="67" fillId="0" borderId="49" xfId="54" applyFont="1" applyBorder="1" applyAlignment="1">
      <alignment vertical="center" wrapText="1"/>
    </xf>
    <xf numFmtId="0" fontId="67" fillId="0" borderId="30" xfId="54" applyFont="1" applyBorder="1" applyAlignment="1">
      <alignment vertical="center" wrapText="1"/>
    </xf>
    <xf numFmtId="0" fontId="40" fillId="0" borderId="10" xfId="40" applyFont="1" applyFill="1" applyBorder="1" applyAlignment="1">
      <alignment horizontal="center" vertical="center" wrapText="1"/>
    </xf>
    <xf numFmtId="0" fontId="4" fillId="0" borderId="0" xfId="51" applyFont="1" applyFill="1" applyAlignment="1">
      <alignment horizontal="center" vertical="center"/>
    </xf>
    <xf numFmtId="0" fontId="40" fillId="0" borderId="10" xfId="0" applyFont="1" applyFill="1" applyBorder="1" applyAlignment="1">
      <alignment horizontal="center" vertical="center" wrapText="1"/>
    </xf>
    <xf numFmtId="0" fontId="40" fillId="0" borderId="14" xfId="40" applyFont="1" applyFill="1" applyBorder="1" applyAlignment="1">
      <alignment horizontal="center" vertical="center" wrapText="1"/>
    </xf>
    <xf numFmtId="0" fontId="40" fillId="0" borderId="13" xfId="40" applyFont="1" applyFill="1" applyBorder="1" applyAlignment="1">
      <alignment horizontal="center" vertical="center" wrapText="1"/>
    </xf>
    <xf numFmtId="0" fontId="40" fillId="0" borderId="12" xfId="40" applyFont="1" applyFill="1" applyBorder="1" applyAlignment="1">
      <alignment horizontal="center" vertical="center" wrapText="1"/>
    </xf>
    <xf numFmtId="0" fontId="40" fillId="0" borderId="10" xfId="40" applyFont="1" applyFill="1" applyBorder="1" applyAlignment="1">
      <alignment horizontal="center" vertical="center"/>
    </xf>
    <xf numFmtId="0" fontId="40" fillId="0" borderId="52" xfId="40" applyFont="1" applyFill="1" applyBorder="1" applyAlignment="1">
      <alignment horizontal="center" vertical="center" wrapText="1"/>
    </xf>
    <xf numFmtId="0" fontId="40" fillId="0" borderId="24" xfId="40" applyFont="1" applyFill="1" applyBorder="1" applyAlignment="1">
      <alignment horizontal="center" vertical="center" wrapText="1"/>
    </xf>
    <xf numFmtId="0" fontId="8" fillId="0" borderId="0" xfId="51" applyFont="1" applyFill="1" applyAlignment="1">
      <alignment horizontal="center" vertical="center"/>
    </xf>
    <xf numFmtId="0" fontId="6" fillId="0" borderId="0" xfId="51" applyFont="1" applyFill="1" applyAlignment="1">
      <alignment horizontal="center" vertical="center"/>
    </xf>
    <xf numFmtId="0" fontId="3" fillId="0" borderId="0" xfId="51" applyFont="1" applyFill="1" applyAlignment="1">
      <alignment horizontal="center" vertical="center"/>
    </xf>
    <xf numFmtId="0" fontId="40" fillId="0" borderId="0" xfId="40" applyFont="1" applyFill="1" applyAlignment="1">
      <alignment horizontal="center" vertical="top" wrapText="1"/>
    </xf>
    <xf numFmtId="0" fontId="37" fillId="0" borderId="11" xfId="55" applyFont="1" applyFill="1" applyBorder="1" applyAlignment="1">
      <alignment horizontal="center" vertical="center"/>
    </xf>
    <xf numFmtId="0" fontId="37" fillId="0" borderId="43" xfId="55" applyFont="1" applyFill="1" applyBorder="1" applyAlignment="1">
      <alignment horizontal="center" vertical="center"/>
    </xf>
    <xf numFmtId="0" fontId="37" fillId="0" borderId="10" xfId="40" applyFont="1" applyFill="1" applyBorder="1" applyAlignment="1">
      <alignment horizontal="center" vertical="center" wrapText="1"/>
    </xf>
    <xf numFmtId="0" fontId="40" fillId="0" borderId="50" xfId="55" applyFont="1" applyFill="1" applyBorder="1" applyAlignment="1">
      <alignment horizontal="center" vertical="center" wrapText="1"/>
    </xf>
    <xf numFmtId="0" fontId="40" fillId="0" borderId="54" xfId="55" applyFont="1" applyFill="1" applyBorder="1" applyAlignment="1">
      <alignment horizontal="center" vertical="center" wrapText="1"/>
    </xf>
    <xf numFmtId="0" fontId="40" fillId="0" borderId="52" xfId="55" applyFont="1" applyFill="1" applyBorder="1" applyAlignment="1">
      <alignment horizontal="center" vertical="center" wrapText="1"/>
    </xf>
    <xf numFmtId="0" fontId="40" fillId="0" borderId="23" xfId="55" applyFont="1" applyFill="1" applyBorder="1" applyAlignment="1">
      <alignment horizontal="center" vertical="center" wrapText="1"/>
    </xf>
    <xf numFmtId="0" fontId="40" fillId="0" borderId="0" xfId="40" applyFont="1" applyFill="1" applyAlignment="1">
      <alignment horizontal="center"/>
    </xf>
    <xf numFmtId="0" fontId="37" fillId="0" borderId="14" xfId="40" applyFont="1" applyFill="1" applyBorder="1" applyAlignment="1">
      <alignment horizontal="center" vertical="center" wrapText="1"/>
    </xf>
    <xf numFmtId="0" fontId="37" fillId="0" borderId="13" xfId="40" applyFont="1" applyFill="1" applyBorder="1" applyAlignment="1">
      <alignment horizontal="center" vertical="center" wrapText="1"/>
    </xf>
    <xf numFmtId="0" fontId="37" fillId="0" borderId="12" xfId="40" applyFont="1" applyFill="1" applyBorder="1" applyAlignment="1">
      <alignment horizontal="center" vertical="center" wrapText="1"/>
    </xf>
    <xf numFmtId="0" fontId="10" fillId="0" borderId="0" xfId="40" applyFill="1" applyAlignment="1">
      <alignment horizontal="left" wrapText="1"/>
    </xf>
    <xf numFmtId="0" fontId="40" fillId="0" borderId="50" xfId="40" applyFont="1" applyFill="1" applyBorder="1" applyAlignment="1">
      <alignment horizontal="center" vertical="center"/>
    </xf>
    <xf numFmtId="0" fontId="40" fillId="0" borderId="54" xfId="40" applyFont="1" applyFill="1" applyBorder="1" applyAlignment="1">
      <alignment horizontal="center" vertical="center"/>
    </xf>
    <xf numFmtId="0" fontId="40" fillId="0" borderId="51" xfId="40" applyFont="1" applyFill="1" applyBorder="1" applyAlignment="1">
      <alignment horizontal="center" vertical="center"/>
    </xf>
    <xf numFmtId="0" fontId="40" fillId="0" borderId="39" xfId="40" applyFont="1" applyFill="1" applyBorder="1" applyAlignment="1">
      <alignment horizontal="center" vertical="center"/>
    </xf>
    <xf numFmtId="0" fontId="40" fillId="0" borderId="0" xfId="40" applyFont="1" applyFill="1" applyBorder="1" applyAlignment="1">
      <alignment horizontal="center" vertical="center"/>
    </xf>
    <xf numFmtId="0" fontId="40" fillId="0" borderId="55" xfId="40" applyFont="1" applyFill="1" applyBorder="1" applyAlignment="1">
      <alignment horizontal="center" vertical="center"/>
    </xf>
    <xf numFmtId="0" fontId="10" fillId="0" borderId="0" xfId="40" applyFill="1" applyAlignment="1">
      <alignment horizontal="left" vertical="center" wrapText="1"/>
    </xf>
    <xf numFmtId="0" fontId="10" fillId="0" borderId="0" xfId="40" applyFill="1" applyAlignment="1">
      <alignment horizontal="left"/>
    </xf>
    <xf numFmtId="0" fontId="37" fillId="0" borderId="10" xfId="50" applyFont="1" applyBorder="1" applyAlignment="1">
      <alignment horizontal="center" vertical="center" wrapText="1"/>
    </xf>
    <xf numFmtId="0" fontId="36" fillId="0" borderId="23" xfId="50" applyFont="1" applyBorder="1" applyAlignment="1">
      <alignment horizontal="center"/>
    </xf>
    <xf numFmtId="0" fontId="37" fillId="0" borderId="14" xfId="50" applyFont="1" applyBorder="1" applyAlignment="1">
      <alignment horizontal="center" vertical="center" wrapText="1"/>
    </xf>
    <xf numFmtId="0" fontId="37" fillId="0" borderId="12" xfId="50" applyFont="1" applyBorder="1" applyAlignment="1">
      <alignment horizontal="center" vertical="center" wrapText="1"/>
    </xf>
    <xf numFmtId="0" fontId="50" fillId="0" borderId="10" xfId="50" applyFont="1" applyBorder="1" applyAlignment="1">
      <alignment horizontal="center" vertical="center" wrapText="1"/>
    </xf>
    <xf numFmtId="0" fontId="36" fillId="0" borderId="10" xfId="50" applyFont="1" applyBorder="1" applyAlignment="1">
      <alignment horizontal="center" vertical="center" wrapText="1"/>
    </xf>
    <xf numFmtId="0" fontId="40" fillId="0" borderId="14" xfId="50" applyFont="1" applyBorder="1" applyAlignment="1">
      <alignment horizontal="center" vertical="center" wrapText="1"/>
    </xf>
    <xf numFmtId="0" fontId="40" fillId="0" borderId="12" xfId="50" applyFont="1" applyBorder="1" applyAlignment="1">
      <alignment horizontal="center" vertical="center" wrapText="1"/>
    </xf>
    <xf numFmtId="0" fontId="41" fillId="0" borderId="14" xfId="46" applyFont="1" applyBorder="1" applyAlignment="1">
      <alignment horizontal="center" vertical="center" textRotation="90" wrapText="1"/>
    </xf>
    <xf numFmtId="0" fontId="41" fillId="0" borderId="12" xfId="46" applyFont="1" applyBorder="1" applyAlignment="1">
      <alignment horizontal="center" vertical="center" textRotation="90" wrapText="1"/>
    </xf>
    <xf numFmtId="0" fontId="40" fillId="0" borderId="14" xfId="40" applyFont="1" applyBorder="1" applyAlignment="1">
      <alignment horizontal="center" vertical="center" textRotation="90" wrapText="1"/>
    </xf>
    <xf numFmtId="0" fontId="40" fillId="0" borderId="12" xfId="40" applyFont="1" applyBorder="1" applyAlignment="1">
      <alignment horizontal="center" vertical="center" textRotation="90" wrapText="1"/>
    </xf>
    <xf numFmtId="0" fontId="37" fillId="0" borderId="13" xfId="50" applyFont="1" applyBorder="1" applyAlignment="1">
      <alignment horizontal="center" vertical="center" wrapText="1"/>
    </xf>
    <xf numFmtId="0" fontId="37" fillId="0" borderId="14" xfId="50" applyFont="1" applyBorder="1" applyAlignment="1">
      <alignment horizontal="center" vertical="center"/>
    </xf>
    <xf numFmtId="0" fontId="37" fillId="0" borderId="12" xfId="50" applyFont="1" applyBorder="1" applyAlignment="1">
      <alignment horizontal="center" vertical="center"/>
    </xf>
    <xf numFmtId="0" fontId="37" fillId="0" borderId="10" xfId="50" applyFont="1" applyBorder="1" applyAlignment="1">
      <alignment horizontal="center" vertical="center" textRotation="90" wrapText="1"/>
    </xf>
    <xf numFmtId="0" fontId="40" fillId="0" borderId="10" xfId="50" applyFont="1" applyBorder="1" applyAlignment="1">
      <alignment horizontal="center" vertical="center" textRotation="90" wrapText="1"/>
    </xf>
    <xf numFmtId="0" fontId="37" fillId="0" borderId="50" xfId="50" applyFont="1" applyBorder="1" applyAlignment="1">
      <alignment horizontal="center" vertical="center" wrapText="1"/>
    </xf>
    <xf numFmtId="0" fontId="37" fillId="0" borderId="39" xfId="50" applyFont="1" applyBorder="1" applyAlignment="1">
      <alignment horizontal="center" vertical="center" wrapText="1"/>
    </xf>
    <xf numFmtId="0" fontId="37" fillId="0" borderId="52" xfId="50" applyFont="1" applyBorder="1" applyAlignment="1">
      <alignment horizontal="center" vertical="center" wrapText="1"/>
    </xf>
    <xf numFmtId="0" fontId="37" fillId="0" borderId="11" xfId="50" applyFont="1" applyBorder="1" applyAlignment="1">
      <alignment horizontal="center" vertical="center" wrapText="1"/>
    </xf>
    <xf numFmtId="0" fontId="37" fillId="0" borderId="43" xfId="50" applyFont="1" applyBorder="1" applyAlignment="1">
      <alignment horizontal="center" vertical="center" wrapText="1"/>
    </xf>
    <xf numFmtId="0" fontId="37" fillId="0" borderId="15" xfId="50" applyFont="1" applyBorder="1" applyAlignment="1">
      <alignment horizontal="center" vertical="center" wrapText="1"/>
    </xf>
    <xf numFmtId="0" fontId="37" fillId="0" borderId="14" xfId="50" applyFont="1" applyBorder="1" applyAlignment="1">
      <alignment horizontal="center" vertical="center" textRotation="90" wrapText="1"/>
    </xf>
    <xf numFmtId="0" fontId="37" fillId="0" borderId="12" xfId="50" applyFont="1" applyBorder="1" applyAlignment="1">
      <alignment horizontal="center" vertical="center" textRotation="90" wrapText="1"/>
    </xf>
    <xf numFmtId="0" fontId="47" fillId="0" borderId="0" xfId="40" applyFont="1" applyAlignment="1">
      <alignment horizontal="center"/>
    </xf>
    <xf numFmtId="0" fontId="57" fillId="0" borderId="0" xfId="51" applyFont="1" applyAlignment="1">
      <alignment horizontal="center" vertical="center"/>
    </xf>
    <xf numFmtId="0" fontId="38" fillId="0" borderId="19" xfId="40" applyFont="1" applyBorder="1" applyAlignment="1">
      <alignment horizontal="left" vertical="top" wrapText="1"/>
    </xf>
    <xf numFmtId="0" fontId="38" fillId="0" borderId="20" xfId="40" applyFont="1" applyBorder="1" applyAlignment="1">
      <alignment horizontal="left" vertical="top" wrapText="1"/>
    </xf>
    <xf numFmtId="0" fontId="38" fillId="0" borderId="17" xfId="40" applyFont="1" applyBorder="1" applyAlignment="1">
      <alignment horizontal="left" vertical="top" wrapText="1"/>
    </xf>
    <xf numFmtId="0" fontId="57" fillId="0" borderId="0" xfId="51" applyFont="1" applyAlignment="1">
      <alignment horizontal="center" vertical="center" wrapText="1"/>
    </xf>
    <xf numFmtId="0" fontId="39" fillId="0" borderId="0" xfId="40" applyFont="1" applyAlignment="1">
      <alignment horizontal="center" wrapText="1"/>
    </xf>
    <xf numFmtId="0" fontId="39" fillId="0" borderId="0" xfId="40" applyFont="1" applyAlignment="1">
      <alignment horizontal="center"/>
    </xf>
  </cellXfs>
  <cellStyles count="69">
    <cellStyle name="20% - Акцент1 2" xfId="1" xr:uid="{00000000-0005-0000-0000-000000000000}"/>
    <cellStyle name="20% - Акцент2 2" xfId="2" xr:uid="{00000000-0005-0000-0000-000001000000}"/>
    <cellStyle name="20% - Акцент3 2" xfId="3" xr:uid="{00000000-0005-0000-0000-000002000000}"/>
    <cellStyle name="20% - Акцент4 2" xfId="4" xr:uid="{00000000-0005-0000-0000-000003000000}"/>
    <cellStyle name="20% - Акцент5 2" xfId="5" xr:uid="{00000000-0005-0000-0000-000004000000}"/>
    <cellStyle name="20% - Акцент6 2" xfId="6" xr:uid="{00000000-0005-0000-0000-000005000000}"/>
    <cellStyle name="40% - Акцент1 2" xfId="7" xr:uid="{00000000-0005-0000-0000-000006000000}"/>
    <cellStyle name="40% - Акцент2 2" xfId="8" xr:uid="{00000000-0005-0000-0000-000007000000}"/>
    <cellStyle name="40% - Акцент3 2" xfId="9" xr:uid="{00000000-0005-0000-0000-000008000000}"/>
    <cellStyle name="40% - Акцент4 2" xfId="10" xr:uid="{00000000-0005-0000-0000-000009000000}"/>
    <cellStyle name="40% - Акцент5 2" xfId="11" xr:uid="{00000000-0005-0000-0000-00000A000000}"/>
    <cellStyle name="40% - Акцент6 2" xfId="12" xr:uid="{00000000-0005-0000-0000-00000B000000}"/>
    <cellStyle name="60% - Акцент1 2" xfId="13" xr:uid="{00000000-0005-0000-0000-00000C000000}"/>
    <cellStyle name="60% - Акцент2 2" xfId="14" xr:uid="{00000000-0005-0000-0000-00000D000000}"/>
    <cellStyle name="60% - Акцент3 2" xfId="15" xr:uid="{00000000-0005-0000-0000-00000E000000}"/>
    <cellStyle name="60% - Акцент4 2" xfId="16" xr:uid="{00000000-0005-0000-0000-00000F000000}"/>
    <cellStyle name="60% - Акцент5 2" xfId="17" xr:uid="{00000000-0005-0000-0000-000010000000}"/>
    <cellStyle name="60% - Акцент6 2" xfId="18" xr:uid="{00000000-0005-0000-0000-000011000000}"/>
    <cellStyle name="Normal 2" xfId="19" xr:uid="{00000000-0005-0000-0000-000012000000}"/>
    <cellStyle name="Акцент1 2" xfId="20" xr:uid="{00000000-0005-0000-0000-000013000000}"/>
    <cellStyle name="Акцент2 2" xfId="21" xr:uid="{00000000-0005-0000-0000-000014000000}"/>
    <cellStyle name="Акцент3 2" xfId="22" xr:uid="{00000000-0005-0000-0000-000015000000}"/>
    <cellStyle name="Акцент4 2" xfId="23" xr:uid="{00000000-0005-0000-0000-000016000000}"/>
    <cellStyle name="Акцент5 2" xfId="24" xr:uid="{00000000-0005-0000-0000-000017000000}"/>
    <cellStyle name="Акцент6 2" xfId="25" xr:uid="{00000000-0005-0000-0000-000018000000}"/>
    <cellStyle name="Ввод  2" xfId="26" xr:uid="{00000000-0005-0000-0000-000019000000}"/>
    <cellStyle name="Вывод 2" xfId="27" xr:uid="{00000000-0005-0000-0000-00001A000000}"/>
    <cellStyle name="Вычисление 2" xfId="28" xr:uid="{00000000-0005-0000-0000-00001B000000}"/>
    <cellStyle name="Заголовок 1 2" xfId="29" xr:uid="{00000000-0005-0000-0000-00001C000000}"/>
    <cellStyle name="Заголовок 2 2" xfId="30" xr:uid="{00000000-0005-0000-0000-00001D000000}"/>
    <cellStyle name="Заголовок 3 2" xfId="31" xr:uid="{00000000-0005-0000-0000-00001E000000}"/>
    <cellStyle name="Заголовок 4 2" xfId="32" xr:uid="{00000000-0005-0000-0000-00001F000000}"/>
    <cellStyle name="Итог 2" xfId="33" xr:uid="{00000000-0005-0000-0000-000020000000}"/>
    <cellStyle name="Контрольная ячейка 2" xfId="34" xr:uid="{00000000-0005-0000-0000-000021000000}"/>
    <cellStyle name="Название 2" xfId="35" xr:uid="{00000000-0005-0000-0000-000022000000}"/>
    <cellStyle name="Нейтральный 2" xfId="36" xr:uid="{00000000-0005-0000-0000-000023000000}"/>
    <cellStyle name="Обычный" xfId="0" builtinId="0"/>
    <cellStyle name="Обычный 12 2" xfId="37" xr:uid="{00000000-0005-0000-0000-000025000000}"/>
    <cellStyle name="Обычный 2" xfId="38" xr:uid="{00000000-0005-0000-0000-000026000000}"/>
    <cellStyle name="Обычный 2 2" xfId="39" xr:uid="{00000000-0005-0000-0000-000027000000}"/>
    <cellStyle name="Обычный 3" xfId="40" xr:uid="{00000000-0005-0000-0000-000028000000}"/>
    <cellStyle name="Обычный 3 2" xfId="41" xr:uid="{00000000-0005-0000-0000-000029000000}"/>
    <cellStyle name="Обычный 3 2 2 2" xfId="42" xr:uid="{00000000-0005-0000-0000-00002A000000}"/>
    <cellStyle name="Обычный 3 21" xfId="43" xr:uid="{00000000-0005-0000-0000-00002B000000}"/>
    <cellStyle name="Обычный 4" xfId="44" xr:uid="{00000000-0005-0000-0000-00002C000000}"/>
    <cellStyle name="Обычный 4 2" xfId="45" xr:uid="{00000000-0005-0000-0000-00002D000000}"/>
    <cellStyle name="Обычный 5" xfId="46" xr:uid="{00000000-0005-0000-0000-00002E000000}"/>
    <cellStyle name="Обычный 6" xfId="47" xr:uid="{00000000-0005-0000-0000-00002F000000}"/>
    <cellStyle name="Обычный 6 2" xfId="48" xr:uid="{00000000-0005-0000-0000-000030000000}"/>
    <cellStyle name="Обычный 6 2 2" xfId="49" xr:uid="{00000000-0005-0000-0000-000031000000}"/>
    <cellStyle name="Обычный 6 2 3" xfId="50" xr:uid="{00000000-0005-0000-0000-000032000000}"/>
    <cellStyle name="Обычный 7" xfId="51" xr:uid="{00000000-0005-0000-0000-000033000000}"/>
    <cellStyle name="Обычный 7 2" xfId="52" xr:uid="{00000000-0005-0000-0000-000034000000}"/>
    <cellStyle name="Обычный 8" xfId="53" xr:uid="{00000000-0005-0000-0000-000035000000}"/>
    <cellStyle name="Обычный_Форматы по компаниям от 12.03" xfId="54" xr:uid="{00000000-0005-0000-0000-000036000000}"/>
    <cellStyle name="Обычный_Форматы по компаниям_last" xfId="55" xr:uid="{00000000-0005-0000-0000-000037000000}"/>
    <cellStyle name="Плохой 2" xfId="56" xr:uid="{00000000-0005-0000-0000-000038000000}"/>
    <cellStyle name="Пояснение 2" xfId="57" xr:uid="{00000000-0005-0000-0000-000039000000}"/>
    <cellStyle name="Примечание 2" xfId="58" xr:uid="{00000000-0005-0000-0000-00003A000000}"/>
    <cellStyle name="Процентный 2" xfId="59" xr:uid="{00000000-0005-0000-0000-00003B000000}"/>
    <cellStyle name="Процентный 3" xfId="60" xr:uid="{00000000-0005-0000-0000-00003C000000}"/>
    <cellStyle name="Процентный 4" xfId="61" xr:uid="{00000000-0005-0000-0000-00003D000000}"/>
    <cellStyle name="Связанная ячейка 2" xfId="62" xr:uid="{00000000-0005-0000-0000-00003E000000}"/>
    <cellStyle name="Стиль 1" xfId="63" xr:uid="{00000000-0005-0000-0000-00003F000000}"/>
    <cellStyle name="Текст предупреждения 2" xfId="64" xr:uid="{00000000-0005-0000-0000-000040000000}"/>
    <cellStyle name="Финансовый 2" xfId="65" xr:uid="{00000000-0005-0000-0000-000041000000}"/>
    <cellStyle name="Финансовый 2 2 2 2 2" xfId="66" xr:uid="{00000000-0005-0000-0000-000042000000}"/>
    <cellStyle name="Финансовый 3" xfId="67" xr:uid="{00000000-0005-0000-0000-000043000000}"/>
    <cellStyle name="Хороший 2" xfId="68" xr:uid="{00000000-0005-0000-0000-000044000000}"/>
  </cellStyles>
  <dxfs count="15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1\Local%20Settings\Temporary%20Internet%20Files\Content.IE5\X1EXPQMH\&#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048;&#1085;&#1074;&#1077;&#1089;&#1090;\&#1048;&#1055;&#1056;%202016-2021_01.04.2016\&#1055;&#1040;&#1057;&#1055;&#1054;&#1056;&#1058;&#1040;\Pasport_&#1096;&#1072;&#1073;&#1083;&#1086;&#1085;_&#1074;&#1074;&#1086;&#1076;%20&#1074;%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72;&#1103;%20&#1087;&#1088;&#1086;&#1075;&#1088;&#1072;&#1084;&#1084;&#1072;\&#1048;&#1089;&#1093;&#1086;&#1076;&#1085;&#1099;&#1077;%20&#1076;&#1072;&#1085;&#1085;&#1099;&#1077;%20&#1076;&#1083;&#1103;%20&#1088;&#1072;&#1089;&#1095;&#1077;&#1090;&#1086;&#1074;\&#1060;&#1080;&#1085;&#1072;&#1085;&#1089;&#1086;&#1074;&#1099;&#1077;%20&#1084;&#1086;&#1076;&#1077;&#1083;&#1080;%20&#1087;&#1088;&#1086;&#1077;&#1082;&#1090;&#1086;&#1074;%2018-3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1\Local%20Settings\Temporary%20Internet%20Files\Content.IE5\X1EXPQMH\B0331_1083925011466_01_0_39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М (ГТЭЦ сущ.)"/>
      <sheetName val="ФМ (ГТЭЦ модерн.)"/>
      <sheetName val="ФМ (ТЭЦ-1 сущ.)"/>
      <sheetName val="ФМ (ТЭЦ-1 модерн.)"/>
      <sheetName val="ФМ (ВЭС модерн.)"/>
      <sheetName val="АМОРТИЗАЦИЯ ВЭС"/>
      <sheetName val="ФМ (РТСЮ)"/>
      <sheetName val="Сводная ФМ"/>
      <sheetName val="Распределение Упр Сводная ФМ"/>
      <sheetName val="ВК ВЭС"/>
      <sheetName val="ВК Гусев"/>
      <sheetName val="ВК ТЭЦ-1"/>
    </sheetNames>
    <sheetDataSet>
      <sheetData sheetId="0" refreshError="1"/>
      <sheetData sheetId="1" refreshError="1"/>
      <sheetData sheetId="2" refreshError="1"/>
      <sheetData sheetId="3" refreshError="1">
        <row r="3">
          <cell r="N3">
            <v>866529.60075271304</v>
          </cell>
        </row>
        <row r="41">
          <cell r="N41">
            <v>779224.6019119483</v>
          </cell>
        </row>
        <row r="42">
          <cell r="N42">
            <v>468014.93324228202</v>
          </cell>
        </row>
        <row r="43">
          <cell r="N43">
            <v>29144.159767545971</v>
          </cell>
        </row>
        <row r="45">
          <cell r="N45">
            <v>104876.57569578366</v>
          </cell>
        </row>
        <row r="47">
          <cell r="N47">
            <v>80034.188327320211</v>
          </cell>
        </row>
        <row r="48">
          <cell r="N48">
            <v>19220.689488550393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 1"/>
    </sheetNames>
    <sheetDataSet>
      <sheetData sheetId="0">
        <row r="49">
          <cell r="H49">
            <v>1867.8009999999999</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topLeftCell="A13" zoomScaleSheetLayoutView="80" workbookViewId="0">
      <selection activeCell="C48" sqref="C48"/>
    </sheetView>
  </sheetViews>
  <sheetFormatPr defaultColWidth="9.140625" defaultRowHeight="15" x14ac:dyDescent="0.25"/>
  <cols>
    <col min="1" max="1" width="6.140625" style="305" customWidth="1"/>
    <col min="2" max="2" width="53.5703125" style="305" customWidth="1"/>
    <col min="3" max="3" width="91.42578125" style="305" customWidth="1"/>
    <col min="4" max="4" width="12" style="305" customWidth="1"/>
    <col min="5" max="5" width="14.42578125" style="305" customWidth="1"/>
    <col min="6" max="6" width="36.5703125" style="305" customWidth="1"/>
    <col min="7" max="7" width="20" style="305" customWidth="1"/>
    <col min="8" max="8" width="25.5703125" style="305" customWidth="1"/>
    <col min="9" max="9" width="16.42578125" style="305" customWidth="1"/>
    <col min="10" max="16384" width="9.140625" style="305"/>
  </cols>
  <sheetData>
    <row r="1" spans="1:22" s="285" customFormat="1" ht="18.75" x14ac:dyDescent="0.2">
      <c r="C1" s="286" t="s">
        <v>70</v>
      </c>
    </row>
    <row r="2" spans="1:22" s="285" customFormat="1" ht="18.75" x14ac:dyDescent="0.3">
      <c r="C2" s="287" t="s">
        <v>11</v>
      </c>
    </row>
    <row r="3" spans="1:22" s="285" customFormat="1" ht="18.75" x14ac:dyDescent="0.3">
      <c r="A3" s="290"/>
      <c r="C3" s="287" t="s">
        <v>626</v>
      </c>
    </row>
    <row r="4" spans="1:22" s="285" customFormat="1" ht="18.75" x14ac:dyDescent="0.3">
      <c r="A4" s="290"/>
      <c r="H4" s="287"/>
    </row>
    <row r="5" spans="1:22" s="285" customFormat="1" ht="15.75" x14ac:dyDescent="0.25">
      <c r="A5" s="363" t="s">
        <v>627</v>
      </c>
      <c r="B5" s="363"/>
      <c r="C5" s="363"/>
      <c r="D5" s="288"/>
      <c r="E5" s="288"/>
      <c r="F5" s="288"/>
      <c r="G5" s="288"/>
      <c r="H5" s="288"/>
      <c r="I5" s="288"/>
      <c r="J5" s="288"/>
    </row>
    <row r="6" spans="1:22" s="285" customFormat="1" ht="18.75" x14ac:dyDescent="0.3">
      <c r="A6" s="290"/>
      <c r="H6" s="287"/>
    </row>
    <row r="7" spans="1:22" s="285" customFormat="1" ht="18.75" x14ac:dyDescent="0.2">
      <c r="A7" s="367" t="s">
        <v>10</v>
      </c>
      <c r="B7" s="367"/>
      <c r="C7" s="367"/>
      <c r="D7" s="291"/>
      <c r="E7" s="291"/>
      <c r="F7" s="291"/>
      <c r="G7" s="291"/>
      <c r="H7" s="291"/>
      <c r="I7" s="291"/>
      <c r="J7" s="291"/>
      <c r="K7" s="291"/>
      <c r="L7" s="291"/>
      <c r="M7" s="291"/>
      <c r="N7" s="291"/>
      <c r="O7" s="291"/>
      <c r="P7" s="291"/>
      <c r="Q7" s="291"/>
      <c r="R7" s="291"/>
      <c r="S7" s="291"/>
      <c r="T7" s="291"/>
      <c r="U7" s="291"/>
      <c r="V7" s="291"/>
    </row>
    <row r="8" spans="1:22" s="285" customFormat="1" ht="18.75" x14ac:dyDescent="0.2">
      <c r="A8" s="292"/>
      <c r="B8" s="292"/>
      <c r="C8" s="292"/>
      <c r="D8" s="292"/>
      <c r="E8" s="292"/>
      <c r="F8" s="292"/>
      <c r="G8" s="292"/>
      <c r="H8" s="292"/>
      <c r="I8" s="291"/>
      <c r="J8" s="291"/>
      <c r="K8" s="291"/>
      <c r="L8" s="291"/>
      <c r="M8" s="291"/>
      <c r="N8" s="291"/>
      <c r="O8" s="291"/>
      <c r="P8" s="291"/>
      <c r="Q8" s="291"/>
      <c r="R8" s="291"/>
      <c r="S8" s="291"/>
      <c r="T8" s="291"/>
      <c r="U8" s="291"/>
      <c r="V8" s="291"/>
    </row>
    <row r="9" spans="1:22" s="285" customFormat="1" ht="18.75" x14ac:dyDescent="0.2">
      <c r="A9" s="368" t="s">
        <v>611</v>
      </c>
      <c r="B9" s="368"/>
      <c r="C9" s="368"/>
      <c r="D9" s="293"/>
      <c r="E9" s="293"/>
      <c r="F9" s="293"/>
      <c r="G9" s="293"/>
      <c r="H9" s="293"/>
      <c r="I9" s="291"/>
      <c r="J9" s="291"/>
      <c r="K9" s="291"/>
      <c r="L9" s="291"/>
      <c r="M9" s="291"/>
      <c r="N9" s="291"/>
      <c r="O9" s="291"/>
      <c r="P9" s="291"/>
      <c r="Q9" s="291"/>
      <c r="R9" s="291"/>
      <c r="S9" s="291"/>
      <c r="T9" s="291"/>
      <c r="U9" s="291"/>
      <c r="V9" s="291"/>
    </row>
    <row r="10" spans="1:22" s="285" customFormat="1" ht="18.75" x14ac:dyDescent="0.2">
      <c r="A10" s="364" t="s">
        <v>9</v>
      </c>
      <c r="B10" s="364"/>
      <c r="C10" s="364"/>
      <c r="D10" s="294"/>
      <c r="E10" s="294"/>
      <c r="F10" s="294"/>
      <c r="G10" s="294"/>
      <c r="H10" s="294"/>
      <c r="I10" s="291"/>
      <c r="J10" s="291"/>
      <c r="K10" s="291"/>
      <c r="L10" s="291"/>
      <c r="M10" s="291"/>
      <c r="N10" s="291"/>
      <c r="O10" s="291"/>
      <c r="P10" s="291"/>
      <c r="Q10" s="291"/>
      <c r="R10" s="291"/>
      <c r="S10" s="291"/>
      <c r="T10" s="291"/>
      <c r="U10" s="291"/>
      <c r="V10" s="291"/>
    </row>
    <row r="11" spans="1:22" s="285" customFormat="1" ht="18.75" x14ac:dyDescent="0.2">
      <c r="A11" s="292"/>
      <c r="B11" s="292"/>
      <c r="C11" s="292"/>
      <c r="D11" s="292"/>
      <c r="E11" s="292"/>
      <c r="F11" s="292"/>
      <c r="G11" s="292"/>
      <c r="H11" s="292"/>
      <c r="I11" s="291"/>
      <c r="J11" s="291"/>
      <c r="K11" s="291"/>
      <c r="L11" s="291"/>
      <c r="M11" s="291"/>
      <c r="N11" s="291"/>
      <c r="O11" s="291"/>
      <c r="P11" s="291"/>
      <c r="Q11" s="291"/>
      <c r="R11" s="291"/>
      <c r="S11" s="291"/>
      <c r="T11" s="291"/>
      <c r="U11" s="291"/>
      <c r="V11" s="291"/>
    </row>
    <row r="12" spans="1:22" s="285" customFormat="1" ht="18.75" x14ac:dyDescent="0.2">
      <c r="A12" s="366" t="s">
        <v>624</v>
      </c>
      <c r="B12" s="366"/>
      <c r="C12" s="366"/>
      <c r="D12" s="293"/>
      <c r="E12" s="293"/>
      <c r="F12" s="293"/>
      <c r="G12" s="293"/>
      <c r="H12" s="293"/>
      <c r="I12" s="291"/>
      <c r="J12" s="291"/>
      <c r="K12" s="291"/>
      <c r="L12" s="291"/>
      <c r="M12" s="291"/>
      <c r="N12" s="291"/>
      <c r="O12" s="291"/>
      <c r="P12" s="291"/>
      <c r="Q12" s="291"/>
      <c r="R12" s="291"/>
      <c r="S12" s="291"/>
      <c r="T12" s="291"/>
      <c r="U12" s="291"/>
      <c r="V12" s="291"/>
    </row>
    <row r="13" spans="1:22" s="285" customFormat="1" ht="18.75" x14ac:dyDescent="0.2">
      <c r="A13" s="364" t="s">
        <v>8</v>
      </c>
      <c r="B13" s="364"/>
      <c r="C13" s="364"/>
      <c r="D13" s="294"/>
      <c r="E13" s="294"/>
      <c r="F13" s="294"/>
      <c r="G13" s="294"/>
      <c r="H13" s="294"/>
      <c r="I13" s="291"/>
      <c r="J13" s="291"/>
      <c r="K13" s="291"/>
      <c r="L13" s="291"/>
      <c r="M13" s="291"/>
      <c r="N13" s="291"/>
      <c r="O13" s="291"/>
      <c r="P13" s="291"/>
      <c r="Q13" s="291"/>
      <c r="R13" s="291"/>
      <c r="S13" s="291"/>
      <c r="T13" s="291"/>
      <c r="U13" s="291"/>
      <c r="V13" s="291"/>
    </row>
    <row r="14" spans="1:22" s="285" customFormat="1" ht="18.75" x14ac:dyDescent="0.2">
      <c r="A14" s="295"/>
      <c r="B14" s="295"/>
      <c r="C14" s="295"/>
      <c r="D14" s="295"/>
      <c r="E14" s="295"/>
      <c r="F14" s="295"/>
      <c r="G14" s="295"/>
      <c r="H14" s="295"/>
      <c r="I14" s="295"/>
      <c r="J14" s="295"/>
      <c r="K14" s="295"/>
      <c r="L14" s="295"/>
      <c r="M14" s="295"/>
      <c r="N14" s="295"/>
      <c r="O14" s="295"/>
      <c r="P14" s="295"/>
      <c r="Q14" s="295"/>
      <c r="R14" s="295"/>
      <c r="S14" s="295"/>
      <c r="T14" s="295"/>
      <c r="U14" s="295"/>
      <c r="V14" s="295"/>
    </row>
    <row r="15" spans="1:22" s="296" customFormat="1" ht="15.75" x14ac:dyDescent="0.2">
      <c r="A15" s="368" t="s">
        <v>625</v>
      </c>
      <c r="B15" s="368"/>
      <c r="C15" s="368"/>
      <c r="D15" s="293"/>
      <c r="E15" s="293"/>
      <c r="F15" s="293"/>
      <c r="G15" s="293"/>
      <c r="H15" s="293"/>
      <c r="I15" s="293"/>
      <c r="J15" s="293"/>
      <c r="K15" s="293"/>
      <c r="L15" s="293"/>
      <c r="M15" s="293"/>
      <c r="N15" s="293"/>
      <c r="O15" s="293"/>
      <c r="P15" s="293"/>
      <c r="Q15" s="293"/>
      <c r="R15" s="293"/>
      <c r="S15" s="293"/>
      <c r="T15" s="293"/>
      <c r="U15" s="293"/>
      <c r="V15" s="293"/>
    </row>
    <row r="16" spans="1:22" s="296" customFormat="1" ht="15.75" x14ac:dyDescent="0.2">
      <c r="A16" s="364" t="s">
        <v>616</v>
      </c>
      <c r="B16" s="364"/>
      <c r="C16" s="364"/>
      <c r="D16" s="294"/>
      <c r="E16" s="294"/>
      <c r="F16" s="294"/>
      <c r="G16" s="294"/>
      <c r="H16" s="294"/>
      <c r="I16" s="294"/>
      <c r="J16" s="294"/>
      <c r="K16" s="294"/>
      <c r="L16" s="294"/>
      <c r="M16" s="294"/>
      <c r="N16" s="294"/>
      <c r="O16" s="294"/>
      <c r="P16" s="294"/>
      <c r="Q16" s="294"/>
      <c r="R16" s="294"/>
      <c r="S16" s="294"/>
      <c r="T16" s="294"/>
      <c r="U16" s="294"/>
      <c r="V16" s="294"/>
    </row>
    <row r="17" spans="1:22" s="296" customFormat="1" ht="18.75" x14ac:dyDescent="0.2">
      <c r="A17" s="295"/>
      <c r="B17" s="295"/>
      <c r="C17" s="295"/>
      <c r="D17" s="295"/>
      <c r="E17" s="295"/>
      <c r="F17" s="295"/>
      <c r="G17" s="295"/>
      <c r="H17" s="295"/>
      <c r="I17" s="295"/>
      <c r="J17" s="295"/>
      <c r="K17" s="295"/>
      <c r="L17" s="295"/>
      <c r="M17" s="295"/>
      <c r="N17" s="295"/>
      <c r="O17" s="295"/>
      <c r="P17" s="295"/>
      <c r="Q17" s="295"/>
      <c r="R17" s="295"/>
      <c r="S17" s="295"/>
    </row>
    <row r="18" spans="1:22" s="296" customFormat="1" ht="18.75" x14ac:dyDescent="0.2">
      <c r="A18" s="365" t="s">
        <v>524</v>
      </c>
      <c r="B18" s="366"/>
      <c r="C18" s="366"/>
      <c r="D18" s="297"/>
      <c r="E18" s="297"/>
      <c r="F18" s="297"/>
      <c r="G18" s="297"/>
      <c r="H18" s="297"/>
      <c r="I18" s="297"/>
      <c r="J18" s="297"/>
      <c r="K18" s="297"/>
      <c r="L18" s="297"/>
      <c r="M18" s="297"/>
      <c r="N18" s="297"/>
      <c r="O18" s="297"/>
      <c r="P18" s="297"/>
      <c r="Q18" s="297"/>
      <c r="R18" s="297"/>
      <c r="S18" s="297"/>
      <c r="T18" s="297"/>
      <c r="U18" s="297"/>
      <c r="V18" s="297"/>
    </row>
    <row r="19" spans="1:22" s="296" customFormat="1" ht="18.75" x14ac:dyDescent="0.2">
      <c r="A19" s="294"/>
      <c r="B19" s="294"/>
      <c r="C19" s="294"/>
      <c r="D19" s="294"/>
      <c r="E19" s="294"/>
      <c r="F19" s="294"/>
      <c r="G19" s="294"/>
      <c r="H19" s="294"/>
      <c r="I19" s="295"/>
      <c r="J19" s="295"/>
      <c r="K19" s="295"/>
      <c r="L19" s="295"/>
      <c r="M19" s="295"/>
      <c r="N19" s="295"/>
      <c r="O19" s="295"/>
      <c r="P19" s="295"/>
      <c r="Q19" s="295"/>
      <c r="R19" s="295"/>
      <c r="S19" s="295"/>
    </row>
    <row r="20" spans="1:22" s="296" customFormat="1" ht="31.5" x14ac:dyDescent="0.2">
      <c r="A20" s="298" t="s">
        <v>6</v>
      </c>
      <c r="B20" s="299" t="s">
        <v>68</v>
      </c>
      <c r="C20" s="300" t="s">
        <v>67</v>
      </c>
      <c r="D20" s="294"/>
      <c r="E20" s="294"/>
      <c r="F20" s="294"/>
      <c r="G20" s="294"/>
      <c r="H20" s="294"/>
      <c r="I20" s="295"/>
      <c r="J20" s="295"/>
      <c r="K20" s="295"/>
      <c r="L20" s="295"/>
      <c r="M20" s="295"/>
      <c r="N20" s="295"/>
      <c r="O20" s="295"/>
      <c r="P20" s="295"/>
      <c r="Q20" s="295"/>
      <c r="R20" s="295"/>
      <c r="S20" s="295"/>
    </row>
    <row r="21" spans="1:22" s="296" customFormat="1" ht="18.75" x14ac:dyDescent="0.2">
      <c r="A21" s="300">
        <v>1</v>
      </c>
      <c r="B21" s="299">
        <v>2</v>
      </c>
      <c r="C21" s="300">
        <v>3</v>
      </c>
      <c r="D21" s="294"/>
      <c r="E21" s="294"/>
      <c r="F21" s="294"/>
      <c r="G21" s="294"/>
      <c r="H21" s="294"/>
      <c r="I21" s="295"/>
      <c r="J21" s="295"/>
      <c r="K21" s="295"/>
      <c r="L21" s="295"/>
      <c r="M21" s="295"/>
      <c r="N21" s="295"/>
      <c r="O21" s="295"/>
      <c r="P21" s="295"/>
      <c r="Q21" s="295"/>
      <c r="R21" s="295"/>
      <c r="S21" s="295"/>
    </row>
    <row r="22" spans="1:22" s="296" customFormat="1" ht="31.5" x14ac:dyDescent="0.2">
      <c r="A22" s="301" t="s">
        <v>66</v>
      </c>
      <c r="B22" s="302" t="s">
        <v>357</v>
      </c>
      <c r="C22" s="300" t="s">
        <v>617</v>
      </c>
      <c r="D22" s="294"/>
      <c r="E22" s="294"/>
      <c r="F22" s="294"/>
      <c r="G22" s="294"/>
      <c r="H22" s="294"/>
      <c r="I22" s="295"/>
      <c r="J22" s="295"/>
      <c r="K22" s="295"/>
      <c r="L22" s="295"/>
      <c r="M22" s="295"/>
      <c r="N22" s="295"/>
      <c r="O22" s="295"/>
      <c r="P22" s="295"/>
      <c r="Q22" s="295"/>
      <c r="R22" s="295"/>
      <c r="S22" s="295"/>
    </row>
    <row r="23" spans="1:22" s="296" customFormat="1" ht="47.25" x14ac:dyDescent="0.2">
      <c r="A23" s="301" t="s">
        <v>64</v>
      </c>
      <c r="B23" s="303" t="s">
        <v>65</v>
      </c>
      <c r="C23" s="300" t="s">
        <v>620</v>
      </c>
      <c r="D23" s="294"/>
      <c r="E23" s="294"/>
      <c r="F23" s="294"/>
      <c r="G23" s="294"/>
      <c r="H23" s="294"/>
      <c r="I23" s="295"/>
      <c r="J23" s="295"/>
      <c r="K23" s="295"/>
      <c r="L23" s="295"/>
      <c r="M23" s="295"/>
      <c r="N23" s="295"/>
      <c r="O23" s="295"/>
      <c r="P23" s="295"/>
      <c r="Q23" s="295"/>
      <c r="R23" s="295"/>
      <c r="S23" s="295"/>
    </row>
    <row r="24" spans="1:22" s="296" customFormat="1" ht="18.75" x14ac:dyDescent="0.2">
      <c r="A24" s="360"/>
      <c r="B24" s="361"/>
      <c r="C24" s="362"/>
      <c r="D24" s="294"/>
      <c r="E24" s="294"/>
      <c r="F24" s="294"/>
      <c r="G24" s="294"/>
      <c r="H24" s="294"/>
      <c r="I24" s="295"/>
      <c r="J24" s="295"/>
      <c r="K24" s="295"/>
      <c r="L24" s="295"/>
      <c r="M24" s="295"/>
      <c r="N24" s="295"/>
      <c r="O24" s="295"/>
      <c r="P24" s="295"/>
      <c r="Q24" s="295"/>
      <c r="R24" s="295"/>
      <c r="S24" s="295"/>
    </row>
    <row r="25" spans="1:22" s="296" customFormat="1" ht="47.25" x14ac:dyDescent="0.2">
      <c r="A25" s="301" t="s">
        <v>63</v>
      </c>
      <c r="B25" s="304" t="s">
        <v>472</v>
      </c>
      <c r="C25" s="298" t="s">
        <v>612</v>
      </c>
      <c r="D25" s="294"/>
      <c r="E25" s="294"/>
      <c r="F25" s="294"/>
      <c r="G25" s="294"/>
      <c r="H25" s="295"/>
      <c r="I25" s="295"/>
      <c r="J25" s="295"/>
      <c r="K25" s="295"/>
      <c r="L25" s="295"/>
      <c r="M25" s="295"/>
      <c r="N25" s="295"/>
      <c r="O25" s="295"/>
      <c r="P25" s="295"/>
      <c r="Q25" s="295"/>
      <c r="R25" s="295"/>
    </row>
    <row r="26" spans="1:22" s="296" customFormat="1" ht="31.5" x14ac:dyDescent="0.2">
      <c r="A26" s="301" t="s">
        <v>62</v>
      </c>
      <c r="B26" s="304" t="s">
        <v>76</v>
      </c>
      <c r="C26" s="298" t="s">
        <v>542</v>
      </c>
      <c r="D26" s="294"/>
      <c r="E26" s="294"/>
      <c r="F26" s="294"/>
      <c r="G26" s="294"/>
      <c r="H26" s="295"/>
      <c r="I26" s="295"/>
      <c r="J26" s="295"/>
      <c r="K26" s="295"/>
      <c r="L26" s="295"/>
      <c r="M26" s="295"/>
      <c r="N26" s="295"/>
      <c r="O26" s="295"/>
      <c r="P26" s="295"/>
      <c r="Q26" s="295"/>
      <c r="R26" s="295"/>
    </row>
    <row r="27" spans="1:22" s="296" customFormat="1" ht="47.25" x14ac:dyDescent="0.2">
      <c r="A27" s="301" t="s">
        <v>60</v>
      </c>
      <c r="B27" s="304" t="s">
        <v>75</v>
      </c>
      <c r="C27" s="298" t="s">
        <v>602</v>
      </c>
      <c r="D27" s="294"/>
      <c r="E27" s="294"/>
      <c r="F27" s="294"/>
      <c r="G27" s="294"/>
      <c r="H27" s="295"/>
      <c r="I27" s="295"/>
      <c r="J27" s="295"/>
      <c r="K27" s="295"/>
      <c r="L27" s="295"/>
      <c r="M27" s="295"/>
      <c r="N27" s="295"/>
      <c r="O27" s="295"/>
      <c r="P27" s="295"/>
      <c r="Q27" s="295"/>
      <c r="R27" s="295"/>
    </row>
    <row r="28" spans="1:22" s="296" customFormat="1" ht="18.75" x14ac:dyDescent="0.2">
      <c r="A28" s="301" t="s">
        <v>59</v>
      </c>
      <c r="B28" s="304" t="s">
        <v>473</v>
      </c>
      <c r="C28" s="298" t="s">
        <v>543</v>
      </c>
      <c r="D28" s="294"/>
      <c r="E28" s="294"/>
      <c r="F28" s="294"/>
      <c r="G28" s="294"/>
      <c r="H28" s="295"/>
      <c r="I28" s="295"/>
      <c r="J28" s="295"/>
      <c r="K28" s="295"/>
      <c r="L28" s="295"/>
      <c r="M28" s="295"/>
      <c r="N28" s="295"/>
      <c r="O28" s="295"/>
      <c r="P28" s="295"/>
      <c r="Q28" s="295"/>
      <c r="R28" s="295"/>
    </row>
    <row r="29" spans="1:22" s="296" customFormat="1" ht="31.5" x14ac:dyDescent="0.2">
      <c r="A29" s="301" t="s">
        <v>57</v>
      </c>
      <c r="B29" s="304" t="s">
        <v>474</v>
      </c>
      <c r="C29" s="298" t="s">
        <v>543</v>
      </c>
      <c r="D29" s="294"/>
      <c r="E29" s="294"/>
      <c r="F29" s="294"/>
      <c r="G29" s="294"/>
      <c r="H29" s="295"/>
      <c r="I29" s="295"/>
      <c r="J29" s="295"/>
      <c r="K29" s="295"/>
      <c r="L29" s="295"/>
      <c r="M29" s="295"/>
      <c r="N29" s="295"/>
      <c r="O29" s="295"/>
      <c r="P29" s="295"/>
      <c r="Q29" s="295"/>
      <c r="R29" s="295"/>
    </row>
    <row r="30" spans="1:22" s="296" customFormat="1" ht="31.5" x14ac:dyDescent="0.2">
      <c r="A30" s="301" t="s">
        <v>55</v>
      </c>
      <c r="B30" s="304" t="s">
        <v>475</v>
      </c>
      <c r="C30" s="298" t="s">
        <v>543</v>
      </c>
      <c r="D30" s="294"/>
      <c r="E30" s="294"/>
      <c r="F30" s="294"/>
      <c r="G30" s="294"/>
      <c r="H30" s="295"/>
      <c r="I30" s="295"/>
      <c r="J30" s="295"/>
      <c r="K30" s="295"/>
      <c r="L30" s="295"/>
      <c r="M30" s="295"/>
      <c r="N30" s="295"/>
      <c r="O30" s="295"/>
      <c r="P30" s="295"/>
      <c r="Q30" s="295"/>
      <c r="R30" s="295"/>
    </row>
    <row r="31" spans="1:22" s="296" customFormat="1" ht="31.5" x14ac:dyDescent="0.2">
      <c r="A31" s="301" t="s">
        <v>74</v>
      </c>
      <c r="B31" s="304" t="s">
        <v>476</v>
      </c>
      <c r="C31" s="298" t="s">
        <v>543</v>
      </c>
      <c r="D31" s="294"/>
      <c r="E31" s="294"/>
      <c r="F31" s="294"/>
      <c r="G31" s="294"/>
      <c r="H31" s="295"/>
      <c r="I31" s="295"/>
      <c r="J31" s="295"/>
      <c r="K31" s="295"/>
      <c r="L31" s="295"/>
      <c r="M31" s="295"/>
      <c r="N31" s="295"/>
      <c r="O31" s="295"/>
      <c r="P31" s="295"/>
      <c r="Q31" s="295"/>
      <c r="R31" s="295"/>
    </row>
    <row r="32" spans="1:22" s="296" customFormat="1" ht="31.5" x14ac:dyDescent="0.2">
      <c r="A32" s="301" t="s">
        <v>72</v>
      </c>
      <c r="B32" s="304" t="s">
        <v>477</v>
      </c>
      <c r="C32" s="298" t="s">
        <v>543</v>
      </c>
      <c r="D32" s="294"/>
      <c r="E32" s="294"/>
      <c r="F32" s="294"/>
      <c r="G32" s="294"/>
      <c r="H32" s="295"/>
      <c r="I32" s="295"/>
      <c r="J32" s="295"/>
      <c r="K32" s="295"/>
      <c r="L32" s="295"/>
      <c r="M32" s="295"/>
      <c r="N32" s="295"/>
      <c r="O32" s="295"/>
      <c r="P32" s="295"/>
      <c r="Q32" s="295"/>
      <c r="R32" s="295"/>
    </row>
    <row r="33" spans="1:18" s="296" customFormat="1" ht="78.75" x14ac:dyDescent="0.2">
      <c r="A33" s="301" t="s">
        <v>71</v>
      </c>
      <c r="B33" s="304" t="s">
        <v>478</v>
      </c>
      <c r="C33" s="298" t="s">
        <v>603</v>
      </c>
      <c r="D33" s="294"/>
      <c r="E33" s="294"/>
      <c r="F33" s="294"/>
      <c r="G33" s="294"/>
      <c r="H33" s="295"/>
      <c r="I33" s="295"/>
      <c r="J33" s="295"/>
      <c r="K33" s="295"/>
      <c r="L33" s="295"/>
      <c r="M33" s="295"/>
      <c r="N33" s="295"/>
      <c r="O33" s="295"/>
      <c r="P33" s="295"/>
      <c r="Q33" s="295"/>
      <c r="R33" s="295"/>
    </row>
    <row r="34" spans="1:18" ht="94.5" x14ac:dyDescent="0.25">
      <c r="A34" s="301" t="s">
        <v>493</v>
      </c>
      <c r="B34" s="304" t="s">
        <v>479</v>
      </c>
      <c r="C34" s="298" t="s">
        <v>543</v>
      </c>
    </row>
    <row r="35" spans="1:18" ht="47.25" x14ac:dyDescent="0.25">
      <c r="A35" s="301" t="s">
        <v>482</v>
      </c>
      <c r="B35" s="304" t="s">
        <v>73</v>
      </c>
      <c r="C35" s="298" t="s">
        <v>543</v>
      </c>
    </row>
    <row r="36" spans="1:18" ht="31.5" x14ac:dyDescent="0.25">
      <c r="A36" s="301" t="s">
        <v>494</v>
      </c>
      <c r="B36" s="304" t="s">
        <v>480</v>
      </c>
      <c r="C36" s="298" t="s">
        <v>543</v>
      </c>
    </row>
    <row r="37" spans="1:18" ht="15.75" x14ac:dyDescent="0.25">
      <c r="A37" s="301" t="s">
        <v>483</v>
      </c>
      <c r="B37" s="304" t="s">
        <v>481</v>
      </c>
      <c r="C37" s="298" t="s">
        <v>543</v>
      </c>
    </row>
    <row r="38" spans="1:18" ht="15.75" x14ac:dyDescent="0.25">
      <c r="A38" s="301" t="s">
        <v>495</v>
      </c>
      <c r="B38" s="304" t="s">
        <v>239</v>
      </c>
      <c r="C38" s="298" t="s">
        <v>543</v>
      </c>
    </row>
    <row r="39" spans="1:18" ht="15.75" x14ac:dyDescent="0.25">
      <c r="A39" s="360"/>
      <c r="B39" s="361"/>
      <c r="C39" s="362"/>
    </row>
    <row r="40" spans="1:18" ht="63" x14ac:dyDescent="0.25">
      <c r="A40" s="301" t="s">
        <v>484</v>
      </c>
      <c r="B40" s="304" t="s">
        <v>537</v>
      </c>
      <c r="C40" s="300" t="s">
        <v>620</v>
      </c>
    </row>
    <row r="41" spans="1:18" ht="94.5" x14ac:dyDescent="0.25">
      <c r="A41" s="301" t="s">
        <v>496</v>
      </c>
      <c r="B41" s="304" t="s">
        <v>519</v>
      </c>
      <c r="C41" s="306" t="s">
        <v>543</v>
      </c>
    </row>
    <row r="42" spans="1:18" ht="63" x14ac:dyDescent="0.25">
      <c r="A42" s="301" t="s">
        <v>485</v>
      </c>
      <c r="B42" s="304" t="s">
        <v>534</v>
      </c>
      <c r="C42" s="306" t="s">
        <v>543</v>
      </c>
    </row>
    <row r="43" spans="1:18" ht="173.25" x14ac:dyDescent="0.25">
      <c r="A43" s="301" t="s">
        <v>499</v>
      </c>
      <c r="B43" s="304" t="s">
        <v>500</v>
      </c>
      <c r="C43" s="306" t="s">
        <v>592</v>
      </c>
    </row>
    <row r="44" spans="1:18" ht="94.5" x14ac:dyDescent="0.25">
      <c r="A44" s="301" t="s">
        <v>486</v>
      </c>
      <c r="B44" s="304" t="s">
        <v>525</v>
      </c>
      <c r="C44" s="306" t="s">
        <v>592</v>
      </c>
    </row>
    <row r="45" spans="1:18" ht="78.75" x14ac:dyDescent="0.25">
      <c r="A45" s="301" t="s">
        <v>520</v>
      </c>
      <c r="B45" s="304" t="s">
        <v>526</v>
      </c>
      <c r="C45" s="306" t="s">
        <v>592</v>
      </c>
    </row>
    <row r="46" spans="1:18" ht="94.5" x14ac:dyDescent="0.25">
      <c r="A46" s="301" t="s">
        <v>487</v>
      </c>
      <c r="B46" s="304" t="s">
        <v>527</v>
      </c>
      <c r="C46" s="306" t="s">
        <v>592</v>
      </c>
    </row>
    <row r="47" spans="1:18" ht="15.75" x14ac:dyDescent="0.25">
      <c r="A47" s="360"/>
      <c r="B47" s="361"/>
      <c r="C47" s="362"/>
    </row>
    <row r="48" spans="1:18" ht="47.25" x14ac:dyDescent="0.25">
      <c r="A48" s="301" t="s">
        <v>521</v>
      </c>
      <c r="B48" s="304" t="s">
        <v>535</v>
      </c>
      <c r="C48" s="289">
        <f>'6.2. Паспорт фин осв ввод'!D24</f>
        <v>6.7008000000000001</v>
      </c>
    </row>
    <row r="49" spans="1:3" ht="47.25" x14ac:dyDescent="0.25">
      <c r="A49" s="301" t="s">
        <v>488</v>
      </c>
      <c r="B49" s="304" t="s">
        <v>536</v>
      </c>
      <c r="C49" s="289">
        <f>'6.2. Паспорт фин осв ввод'!D30</f>
        <v>5.5839999999999996</v>
      </c>
    </row>
  </sheetData>
  <customSheetViews>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3"/>
    </customSheetView>
  </customSheetViews>
  <mergeCells count="12">
    <mergeCell ref="A39:C39"/>
    <mergeCell ref="A47:C47"/>
    <mergeCell ref="A5:C5"/>
    <mergeCell ref="A16:C16"/>
    <mergeCell ref="A18:C18"/>
    <mergeCell ref="A7:C7"/>
    <mergeCell ref="A9:C9"/>
    <mergeCell ref="A10:C10"/>
    <mergeCell ref="A12:C12"/>
    <mergeCell ref="A13:C13"/>
    <mergeCell ref="A15:C15"/>
    <mergeCell ref="A24:C24"/>
  </mergeCells>
  <phoneticPr fontId="81" type="noConversion"/>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F77"/>
  <sheetViews>
    <sheetView view="pageBreakPreview" topLeftCell="A13" zoomScale="70" zoomScaleNormal="70" zoomScaleSheetLayoutView="70" workbookViewId="0">
      <selection activeCell="H24" sqref="H24"/>
    </sheetView>
  </sheetViews>
  <sheetFormatPr defaultColWidth="9.140625" defaultRowHeight="15.75" outlineLevelCol="1" x14ac:dyDescent="0.25"/>
  <cols>
    <col min="1" max="1" width="9.140625" style="307"/>
    <col min="2" max="2" width="57.85546875" style="307" customWidth="1"/>
    <col min="3" max="3" width="13" style="307" customWidth="1"/>
    <col min="4" max="4" width="17.85546875" style="307" customWidth="1"/>
    <col min="5" max="5" width="20.42578125" style="307" hidden="1" customWidth="1"/>
    <col min="6" max="7" width="18.7109375" style="307" hidden="1" customWidth="1"/>
    <col min="8" max="8" width="18.7109375" style="307" customWidth="1"/>
    <col min="9" max="9" width="12.85546875" style="307" hidden="1" customWidth="1"/>
    <col min="10" max="11" width="7.5703125" style="307" hidden="1" customWidth="1" outlineLevel="1"/>
    <col min="12" max="12" width="7.5703125" style="307" hidden="1" customWidth="1" collapsed="1"/>
    <col min="13" max="13" width="7.5703125" style="307" hidden="1" customWidth="1"/>
    <col min="14" max="14" width="11.42578125" style="307" hidden="1" customWidth="1" outlineLevel="1"/>
    <col min="15" max="15" width="7.5703125" style="307" hidden="1" customWidth="1" outlineLevel="1"/>
    <col min="16" max="16" width="7.5703125" style="307" hidden="1" customWidth="1" collapsed="1"/>
    <col min="17" max="17" width="7.5703125" style="307" hidden="1" customWidth="1"/>
    <col min="18" max="18" width="9.5703125" style="307" hidden="1" customWidth="1" outlineLevel="1"/>
    <col min="19" max="19" width="7.5703125" style="307" hidden="1" customWidth="1" outlineLevel="1"/>
    <col min="20" max="20" width="7.5703125" style="307" hidden="1" customWidth="1" collapsed="1"/>
    <col min="21" max="21" width="7.5703125" style="307" hidden="1" customWidth="1"/>
    <col min="22" max="22" width="9.28515625" style="307" customWidth="1" outlineLevel="1"/>
    <col min="23" max="23" width="7.5703125" style="307" customWidth="1" outlineLevel="1"/>
    <col min="24" max="25" width="7.5703125" style="307" customWidth="1"/>
    <col min="26" max="26" width="9.28515625" style="307" customWidth="1" outlineLevel="1"/>
    <col min="27" max="27" width="7.5703125" style="307" customWidth="1" outlineLevel="1"/>
    <col min="28" max="29" width="7.5703125" style="307" customWidth="1"/>
    <col min="30" max="30" width="9.28515625" style="307" customWidth="1" outlineLevel="1"/>
    <col min="31" max="31" width="7.5703125" style="307" customWidth="1" outlineLevel="1"/>
    <col min="32" max="33" width="7.5703125" style="307" customWidth="1"/>
    <col min="34" max="34" width="8.7109375" style="307" customWidth="1" outlineLevel="1"/>
    <col min="35" max="35" width="7.5703125" style="307" customWidth="1" outlineLevel="1"/>
    <col min="36" max="37" width="7.5703125" style="307" customWidth="1"/>
    <col min="38" max="38" width="9.28515625" style="307" customWidth="1" outlineLevel="1"/>
    <col min="39" max="39" width="7.5703125" style="307" customWidth="1" outlineLevel="1"/>
    <col min="40" max="41" width="7.5703125" style="307" customWidth="1"/>
    <col min="42" max="42" width="9.28515625" style="307" customWidth="1" outlineLevel="1"/>
    <col min="43" max="43" width="7.5703125" style="307" customWidth="1" outlineLevel="1"/>
    <col min="44" max="45" width="7.5703125" style="307" customWidth="1"/>
    <col min="46" max="46" width="8.7109375" style="307" customWidth="1" outlineLevel="1"/>
    <col min="47" max="47" width="7.5703125" style="307" customWidth="1" outlineLevel="1"/>
    <col min="48" max="49" width="7.5703125" style="307" customWidth="1"/>
    <col min="50" max="50" width="9.28515625" style="307" customWidth="1" outlineLevel="1"/>
    <col min="51" max="51" width="7.5703125" style="307" customWidth="1" outlineLevel="1"/>
    <col min="52" max="53" width="7.5703125" style="307" customWidth="1"/>
    <col min="54" max="54" width="13.140625" style="307" customWidth="1"/>
    <col min="55" max="55" width="24.85546875" style="307" customWidth="1"/>
    <col min="56" max="16384" width="9.140625" style="307"/>
  </cols>
  <sheetData>
    <row r="1" spans="1:55" ht="18.75" x14ac:dyDescent="0.25">
      <c r="M1" s="286" t="s">
        <v>70</v>
      </c>
    </row>
    <row r="2" spans="1:55" ht="18.75" x14ac:dyDescent="0.3">
      <c r="M2" s="287" t="s">
        <v>11</v>
      </c>
    </row>
    <row r="3" spans="1:55" ht="18.75" x14ac:dyDescent="0.3">
      <c r="M3" s="287" t="s">
        <v>69</v>
      </c>
    </row>
    <row r="4" spans="1:55" ht="18.75" customHeight="1" x14ac:dyDescent="0.25">
      <c r="A4" s="363" t="str">
        <f>'1. паспорт местоположение'!A5:C5</f>
        <v>Год раскрытия информации: 2025 год</v>
      </c>
      <c r="B4" s="363"/>
      <c r="C4" s="363"/>
      <c r="D4" s="363"/>
      <c r="E4" s="363"/>
      <c r="F4" s="363"/>
      <c r="G4" s="363"/>
      <c r="H4" s="363"/>
      <c r="I4" s="363"/>
      <c r="J4" s="363"/>
      <c r="K4" s="363"/>
      <c r="L4" s="363"/>
      <c r="M4" s="363"/>
      <c r="N4" s="363"/>
      <c r="O4" s="363"/>
      <c r="P4" s="363"/>
      <c r="Q4" s="363"/>
      <c r="R4" s="328"/>
      <c r="S4" s="328"/>
      <c r="T4" s="328"/>
      <c r="U4" s="328"/>
      <c r="V4" s="328"/>
      <c r="W4" s="328"/>
      <c r="X4" s="328"/>
      <c r="Y4" s="328"/>
      <c r="Z4" s="328"/>
      <c r="AA4" s="328"/>
      <c r="AB4" s="328"/>
      <c r="AC4" s="328"/>
      <c r="AD4" s="328"/>
      <c r="AE4" s="328"/>
      <c r="AF4" s="328"/>
      <c r="AG4" s="328"/>
      <c r="AH4" s="328"/>
      <c r="AI4" s="328"/>
      <c r="AJ4" s="328"/>
      <c r="AK4" s="328"/>
      <c r="AL4" s="328"/>
      <c r="AM4" s="328"/>
      <c r="AN4" s="328"/>
      <c r="AO4" s="328"/>
      <c r="AP4" s="328"/>
      <c r="AQ4" s="328"/>
      <c r="AR4" s="328"/>
      <c r="AS4" s="328"/>
      <c r="AT4" s="328"/>
      <c r="AU4" s="328"/>
      <c r="AV4" s="328"/>
      <c r="AW4" s="328"/>
      <c r="AX4" s="328"/>
      <c r="AY4" s="328"/>
      <c r="AZ4" s="328"/>
      <c r="BA4" s="328"/>
      <c r="BB4" s="328"/>
      <c r="BC4" s="328"/>
    </row>
    <row r="5" spans="1:55" ht="18.75" x14ac:dyDescent="0.3">
      <c r="BC5" s="287"/>
    </row>
    <row r="6" spans="1:55" ht="18.75" x14ac:dyDescent="0.25">
      <c r="A6" s="367" t="s">
        <v>10</v>
      </c>
      <c r="B6" s="367"/>
      <c r="C6" s="367"/>
      <c r="D6" s="367"/>
      <c r="E6" s="367"/>
      <c r="F6" s="367"/>
      <c r="G6" s="367"/>
      <c r="H6" s="367"/>
      <c r="I6" s="367"/>
      <c r="J6" s="367"/>
      <c r="K6" s="367"/>
      <c r="L6" s="367"/>
      <c r="M6" s="367"/>
      <c r="N6" s="367"/>
      <c r="O6" s="367"/>
      <c r="P6" s="367"/>
      <c r="Q6" s="367"/>
      <c r="R6" s="330"/>
      <c r="S6" s="330"/>
      <c r="T6" s="330"/>
      <c r="U6" s="330"/>
      <c r="V6" s="330"/>
      <c r="W6" s="330"/>
      <c r="X6" s="330"/>
      <c r="Y6" s="330"/>
      <c r="Z6" s="330"/>
      <c r="AA6" s="330"/>
      <c r="AB6" s="330"/>
      <c r="AC6" s="330"/>
      <c r="AD6" s="330"/>
      <c r="AE6" s="330"/>
      <c r="AF6" s="330"/>
      <c r="AG6" s="330"/>
      <c r="AH6" s="330"/>
      <c r="AI6" s="330"/>
      <c r="AJ6" s="330"/>
      <c r="AK6" s="330"/>
      <c r="AL6" s="330"/>
      <c r="AM6" s="330"/>
      <c r="AN6" s="330"/>
      <c r="AO6" s="330"/>
      <c r="AP6" s="330"/>
      <c r="AQ6" s="330"/>
      <c r="AR6" s="330"/>
      <c r="AS6" s="330"/>
      <c r="AT6" s="330"/>
      <c r="AU6" s="330"/>
      <c r="AV6" s="330"/>
      <c r="AW6" s="330"/>
      <c r="AX6" s="330"/>
      <c r="AY6" s="330"/>
      <c r="AZ6" s="330"/>
      <c r="BA6" s="330"/>
      <c r="BB6" s="330"/>
      <c r="BC6" s="330"/>
    </row>
    <row r="7" spans="1:55" ht="18.75" x14ac:dyDescent="0.25">
      <c r="A7" s="291"/>
      <c r="B7" s="291"/>
      <c r="C7" s="291"/>
      <c r="D7" s="291"/>
      <c r="E7" s="291"/>
      <c r="F7" s="291"/>
      <c r="G7" s="291"/>
      <c r="H7" s="291"/>
      <c r="I7" s="291"/>
      <c r="J7" s="291"/>
      <c r="K7" s="291"/>
      <c r="L7" s="335"/>
      <c r="M7" s="335"/>
      <c r="N7" s="335"/>
      <c r="O7" s="335"/>
      <c r="P7" s="335"/>
      <c r="Q7" s="335"/>
      <c r="R7" s="335"/>
      <c r="S7" s="335"/>
      <c r="T7" s="335"/>
      <c r="U7" s="335"/>
      <c r="V7" s="335"/>
      <c r="W7" s="335"/>
      <c r="X7" s="335"/>
      <c r="Y7" s="335"/>
      <c r="Z7" s="335"/>
      <c r="AA7" s="335"/>
      <c r="AB7" s="335"/>
      <c r="AC7" s="335"/>
      <c r="AD7" s="335"/>
      <c r="AE7" s="335"/>
      <c r="AF7" s="335"/>
      <c r="AG7" s="335"/>
      <c r="AH7" s="335"/>
      <c r="AI7" s="335"/>
      <c r="AJ7" s="335"/>
      <c r="AK7" s="335"/>
      <c r="AL7" s="335"/>
      <c r="AM7" s="335"/>
      <c r="AN7" s="335"/>
      <c r="AO7" s="335"/>
      <c r="AP7" s="335"/>
      <c r="AQ7" s="335"/>
      <c r="AR7" s="335"/>
      <c r="AS7" s="335"/>
      <c r="AT7" s="335"/>
      <c r="AU7" s="335"/>
      <c r="AV7" s="335"/>
      <c r="AW7" s="335"/>
      <c r="AX7" s="335"/>
      <c r="AY7" s="335"/>
      <c r="AZ7" s="335"/>
      <c r="BA7" s="335"/>
      <c r="BB7" s="335"/>
      <c r="BC7" s="335"/>
    </row>
    <row r="8" spans="1:55" x14ac:dyDescent="0.25">
      <c r="A8" s="368" t="str">
        <f>'1. паспорт местоположение'!A9:C9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368"/>
      <c r="Q8" s="368"/>
      <c r="R8" s="331"/>
      <c r="S8" s="331"/>
      <c r="T8" s="331"/>
      <c r="U8" s="331"/>
      <c r="V8" s="331"/>
      <c r="W8" s="331"/>
      <c r="X8" s="331"/>
      <c r="Y8" s="331"/>
      <c r="Z8" s="331"/>
      <c r="AA8" s="331"/>
      <c r="AB8" s="331"/>
      <c r="AC8" s="331"/>
      <c r="AD8" s="331"/>
      <c r="AE8" s="331"/>
      <c r="AF8" s="331"/>
      <c r="AG8" s="331"/>
      <c r="AH8" s="331"/>
      <c r="AI8" s="331"/>
      <c r="AJ8" s="331"/>
      <c r="AK8" s="331"/>
      <c r="AL8" s="331"/>
      <c r="AM8" s="331"/>
      <c r="AN8" s="331"/>
      <c r="AO8" s="331"/>
      <c r="AP8" s="331"/>
      <c r="AQ8" s="331"/>
      <c r="AR8" s="331"/>
      <c r="AS8" s="331"/>
      <c r="AT8" s="331"/>
      <c r="AU8" s="331"/>
      <c r="AV8" s="331"/>
      <c r="AW8" s="331"/>
      <c r="AX8" s="331"/>
      <c r="AY8" s="331"/>
      <c r="AZ8" s="331"/>
      <c r="BA8" s="331"/>
      <c r="BB8" s="331"/>
      <c r="BC8" s="331"/>
    </row>
    <row r="9" spans="1:55" ht="18.75" customHeight="1" x14ac:dyDescent="0.25">
      <c r="A9" s="364" t="s">
        <v>9</v>
      </c>
      <c r="B9" s="364"/>
      <c r="C9" s="364"/>
      <c r="D9" s="364"/>
      <c r="E9" s="364"/>
      <c r="F9" s="364"/>
      <c r="G9" s="364"/>
      <c r="H9" s="364"/>
      <c r="I9" s="364"/>
      <c r="J9" s="364"/>
      <c r="K9" s="364"/>
      <c r="L9" s="364"/>
      <c r="M9" s="364"/>
      <c r="N9" s="364"/>
      <c r="O9" s="364"/>
      <c r="P9" s="364"/>
      <c r="Q9" s="364"/>
      <c r="R9" s="329"/>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c r="AS9" s="329"/>
      <c r="AT9" s="329"/>
      <c r="AU9" s="329"/>
      <c r="AV9" s="329"/>
      <c r="AW9" s="329"/>
      <c r="AX9" s="329"/>
      <c r="AY9" s="329"/>
      <c r="AZ9" s="329"/>
      <c r="BA9" s="329"/>
      <c r="BB9" s="329"/>
      <c r="BC9" s="329"/>
    </row>
    <row r="10" spans="1:55" ht="18.75" x14ac:dyDescent="0.25">
      <c r="A10" s="291"/>
      <c r="B10" s="291"/>
      <c r="C10" s="291"/>
      <c r="D10" s="291"/>
      <c r="E10" s="291"/>
      <c r="F10" s="291"/>
      <c r="G10" s="291"/>
      <c r="H10" s="291"/>
      <c r="I10" s="291"/>
      <c r="J10" s="291"/>
      <c r="K10" s="291"/>
      <c r="L10" s="335"/>
      <c r="M10" s="335"/>
      <c r="N10" s="335"/>
      <c r="O10" s="335"/>
      <c r="P10" s="335"/>
      <c r="Q10" s="335"/>
      <c r="R10" s="335"/>
      <c r="S10" s="335"/>
      <c r="T10" s="335"/>
      <c r="U10" s="335"/>
      <c r="V10" s="335"/>
      <c r="W10" s="335"/>
      <c r="X10" s="335"/>
      <c r="Y10" s="335"/>
      <c r="Z10" s="335"/>
      <c r="AA10" s="335"/>
      <c r="AB10" s="335"/>
      <c r="AC10" s="335"/>
      <c r="AD10" s="335"/>
      <c r="AE10" s="335"/>
      <c r="AF10" s="335"/>
      <c r="AG10" s="335"/>
      <c r="AH10" s="335"/>
      <c r="AI10" s="335"/>
      <c r="AJ10" s="335"/>
      <c r="AK10" s="335"/>
      <c r="AL10" s="335"/>
      <c r="AM10" s="335"/>
      <c r="AN10" s="335"/>
      <c r="AO10" s="335"/>
      <c r="AP10" s="335"/>
      <c r="AQ10" s="335"/>
      <c r="AR10" s="335"/>
      <c r="AS10" s="335"/>
      <c r="AT10" s="335"/>
      <c r="AU10" s="335"/>
      <c r="AV10" s="335"/>
      <c r="AW10" s="335"/>
      <c r="AX10" s="335"/>
      <c r="AY10" s="335"/>
      <c r="AZ10" s="335"/>
      <c r="BA10" s="335"/>
      <c r="BB10" s="335"/>
      <c r="BC10" s="335"/>
    </row>
    <row r="11" spans="1:55" x14ac:dyDescent="0.25">
      <c r="A11" s="368" t="str">
        <f>'1. паспорт местоположение'!A12:C12</f>
        <v>N_KGK_20</v>
      </c>
      <c r="B11" s="368"/>
      <c r="C11" s="368"/>
      <c r="D11" s="368"/>
      <c r="E11" s="368"/>
      <c r="F11" s="368"/>
      <c r="G11" s="368"/>
      <c r="H11" s="368"/>
      <c r="I11" s="368"/>
      <c r="J11" s="368"/>
      <c r="K11" s="368"/>
      <c r="L11" s="368"/>
      <c r="M11" s="368"/>
      <c r="N11" s="368"/>
      <c r="O11" s="368"/>
      <c r="P11" s="368"/>
      <c r="Q11" s="368"/>
      <c r="R11" s="331"/>
      <c r="S11" s="331"/>
      <c r="T11" s="331"/>
      <c r="U11" s="331"/>
      <c r="V11" s="331"/>
      <c r="W11" s="331"/>
      <c r="X11" s="331"/>
      <c r="Y11" s="331"/>
      <c r="Z11" s="331"/>
      <c r="AA11" s="331"/>
      <c r="AB11" s="331"/>
      <c r="AC11" s="331"/>
      <c r="AD11" s="331"/>
      <c r="AE11" s="331"/>
      <c r="AF11" s="331"/>
      <c r="AG11" s="331"/>
      <c r="AH11" s="331"/>
      <c r="AI11" s="331"/>
      <c r="AJ11" s="331"/>
      <c r="AK11" s="331"/>
      <c r="AL11" s="331"/>
      <c r="AM11" s="331"/>
      <c r="AN11" s="331"/>
      <c r="AO11" s="331"/>
      <c r="AP11" s="331"/>
      <c r="AQ11" s="331"/>
      <c r="AR11" s="331"/>
      <c r="AS11" s="331"/>
      <c r="AT11" s="331"/>
      <c r="AU11" s="331"/>
      <c r="AV11" s="331"/>
      <c r="AW11" s="331"/>
      <c r="AX11" s="331"/>
      <c r="AY11" s="331"/>
      <c r="AZ11" s="331"/>
      <c r="BA11" s="331"/>
      <c r="BB11" s="331"/>
      <c r="BC11" s="331"/>
    </row>
    <row r="12" spans="1:55" x14ac:dyDescent="0.25">
      <c r="A12" s="364" t="s">
        <v>8</v>
      </c>
      <c r="B12" s="364"/>
      <c r="C12" s="364"/>
      <c r="D12" s="364"/>
      <c r="E12" s="364"/>
      <c r="F12" s="364"/>
      <c r="G12" s="364"/>
      <c r="H12" s="364"/>
      <c r="I12" s="364"/>
      <c r="J12" s="364"/>
      <c r="K12" s="364"/>
      <c r="L12" s="364"/>
      <c r="M12" s="364"/>
      <c r="N12" s="364"/>
      <c r="O12" s="364"/>
      <c r="P12" s="364"/>
      <c r="Q12" s="364"/>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329"/>
      <c r="AP12" s="329"/>
      <c r="AQ12" s="329"/>
      <c r="AR12" s="329"/>
      <c r="AS12" s="329"/>
      <c r="AT12" s="329"/>
      <c r="AU12" s="329"/>
      <c r="AV12" s="329"/>
      <c r="AW12" s="329"/>
      <c r="AX12" s="329"/>
      <c r="AY12" s="329"/>
      <c r="AZ12" s="329"/>
      <c r="BA12" s="329"/>
      <c r="BB12" s="329"/>
      <c r="BC12" s="329"/>
    </row>
    <row r="13" spans="1:55" ht="16.5" customHeight="1" x14ac:dyDescent="0.3">
      <c r="A13" s="336"/>
      <c r="B13" s="336"/>
      <c r="C13" s="336"/>
      <c r="D13" s="336"/>
      <c r="E13" s="336"/>
      <c r="F13" s="336"/>
      <c r="G13" s="336"/>
      <c r="H13" s="336"/>
      <c r="I13" s="336"/>
      <c r="J13" s="336"/>
      <c r="K13" s="336"/>
      <c r="L13" s="337"/>
      <c r="M13" s="337"/>
      <c r="N13" s="337"/>
      <c r="O13" s="337"/>
      <c r="P13" s="337"/>
      <c r="Q13" s="337"/>
      <c r="R13" s="337"/>
      <c r="S13" s="337"/>
      <c r="T13" s="337"/>
      <c r="U13" s="337"/>
      <c r="V13" s="337"/>
      <c r="W13" s="337"/>
      <c r="X13" s="337"/>
      <c r="Y13" s="337"/>
      <c r="Z13" s="337"/>
      <c r="AA13" s="337"/>
      <c r="AB13" s="337"/>
      <c r="AC13" s="337"/>
      <c r="AD13" s="337"/>
      <c r="AE13" s="337"/>
      <c r="AF13" s="337"/>
      <c r="AG13" s="337"/>
      <c r="AH13" s="337"/>
      <c r="AI13" s="337"/>
      <c r="AJ13" s="337"/>
      <c r="AK13" s="337"/>
      <c r="AL13" s="337"/>
      <c r="AM13" s="337"/>
      <c r="AN13" s="337"/>
      <c r="AO13" s="337"/>
      <c r="AP13" s="337"/>
      <c r="AQ13" s="337"/>
      <c r="AR13" s="337"/>
      <c r="AS13" s="337"/>
      <c r="AT13" s="337"/>
      <c r="AU13" s="337"/>
      <c r="AV13" s="337"/>
      <c r="AW13" s="337"/>
      <c r="AX13" s="337"/>
      <c r="AY13" s="337"/>
      <c r="AZ13" s="337"/>
      <c r="BA13" s="337"/>
      <c r="BB13" s="337"/>
      <c r="BC13" s="337"/>
    </row>
    <row r="14" spans="1:55" x14ac:dyDescent="0.25">
      <c r="A14" s="368" t="str">
        <f>'1. паспорт местоположение'!A15:C15</f>
        <v>Техническое перевооружение службы тепловых сетей (ГТЭЦ) покупка грузового автомобиля с КМУ</v>
      </c>
      <c r="B14" s="368"/>
      <c r="C14" s="368"/>
      <c r="D14" s="368"/>
      <c r="E14" s="368"/>
      <c r="F14" s="368"/>
      <c r="G14" s="368"/>
      <c r="H14" s="368"/>
      <c r="I14" s="368"/>
      <c r="J14" s="368"/>
      <c r="K14" s="368"/>
      <c r="L14" s="368"/>
      <c r="M14" s="368"/>
      <c r="N14" s="368"/>
      <c r="O14" s="368"/>
      <c r="P14" s="368"/>
      <c r="Q14" s="368"/>
      <c r="R14" s="331"/>
      <c r="S14" s="331"/>
      <c r="T14" s="331"/>
      <c r="U14" s="331"/>
      <c r="V14" s="331"/>
      <c r="W14" s="331"/>
      <c r="X14" s="331"/>
      <c r="Y14" s="331"/>
      <c r="Z14" s="331"/>
      <c r="AA14" s="331"/>
      <c r="AB14" s="331"/>
      <c r="AC14" s="331"/>
      <c r="AD14" s="331"/>
      <c r="AE14" s="331"/>
      <c r="AF14" s="331"/>
      <c r="AG14" s="331"/>
      <c r="AH14" s="331"/>
      <c r="AI14" s="331"/>
      <c r="AJ14" s="331"/>
      <c r="AK14" s="331"/>
      <c r="AL14" s="331"/>
      <c r="AM14" s="331"/>
      <c r="AN14" s="331"/>
      <c r="AO14" s="331"/>
      <c r="AP14" s="331"/>
      <c r="AQ14" s="331"/>
      <c r="AR14" s="331"/>
      <c r="AS14" s="331"/>
      <c r="AT14" s="331"/>
      <c r="AU14" s="331"/>
      <c r="AV14" s="331"/>
      <c r="AW14" s="331"/>
      <c r="AX14" s="331"/>
      <c r="AY14" s="331"/>
      <c r="AZ14" s="331"/>
      <c r="BA14" s="331"/>
      <c r="BB14" s="331"/>
      <c r="BC14" s="331"/>
    </row>
    <row r="15" spans="1:55" ht="15.75" customHeight="1" x14ac:dyDescent="0.25">
      <c r="A15" s="430" t="s">
        <v>7</v>
      </c>
      <c r="B15" s="430"/>
      <c r="C15" s="430"/>
      <c r="D15" s="430"/>
      <c r="E15" s="430"/>
      <c r="F15" s="430"/>
      <c r="G15" s="430"/>
      <c r="H15" s="430"/>
      <c r="I15" s="430"/>
      <c r="J15" s="430"/>
      <c r="K15" s="430"/>
      <c r="L15" s="430"/>
      <c r="M15" s="430"/>
      <c r="N15" s="430"/>
      <c r="O15" s="430"/>
      <c r="P15" s="430"/>
      <c r="Q15" s="430"/>
      <c r="R15" s="332"/>
      <c r="S15" s="332"/>
      <c r="T15" s="332"/>
      <c r="U15" s="332"/>
      <c r="V15" s="332"/>
      <c r="W15" s="332"/>
      <c r="X15" s="332"/>
      <c r="Y15" s="332"/>
      <c r="Z15" s="332"/>
      <c r="AA15" s="332"/>
      <c r="AB15" s="332"/>
      <c r="AC15" s="332"/>
      <c r="AD15" s="332"/>
      <c r="AE15" s="332"/>
      <c r="AF15" s="332"/>
      <c r="AG15" s="332"/>
      <c r="AH15" s="332"/>
      <c r="AI15" s="332"/>
      <c r="AJ15" s="332"/>
      <c r="AK15" s="332"/>
      <c r="AL15" s="332"/>
      <c r="AM15" s="332"/>
      <c r="AN15" s="332"/>
      <c r="AO15" s="332"/>
      <c r="AP15" s="332"/>
      <c r="AQ15" s="332"/>
      <c r="AR15" s="332"/>
      <c r="AS15" s="332"/>
      <c r="AT15" s="332"/>
      <c r="AU15" s="332"/>
      <c r="AV15" s="332"/>
      <c r="AW15" s="332"/>
      <c r="AX15" s="332"/>
      <c r="AY15" s="332"/>
      <c r="AZ15" s="332"/>
      <c r="BA15" s="332"/>
      <c r="BB15" s="332"/>
      <c r="BC15" s="332"/>
    </row>
    <row r="16" spans="1:55" x14ac:dyDescent="0.25">
      <c r="A16" s="338"/>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c r="AC16" s="338"/>
      <c r="AD16" s="338"/>
      <c r="AE16" s="338"/>
      <c r="AF16" s="338"/>
      <c r="AG16" s="338"/>
      <c r="AH16" s="338"/>
      <c r="AI16" s="338"/>
      <c r="AJ16" s="338"/>
      <c r="AK16" s="338"/>
      <c r="AL16" s="338"/>
      <c r="AM16" s="338"/>
      <c r="AN16" s="338"/>
      <c r="AO16" s="338"/>
      <c r="AP16" s="338"/>
      <c r="AQ16" s="338"/>
      <c r="AR16" s="338"/>
      <c r="AS16" s="338"/>
      <c r="AT16" s="338"/>
      <c r="AU16" s="338"/>
      <c r="AV16" s="338"/>
      <c r="AW16" s="338"/>
      <c r="AX16" s="338"/>
      <c r="AY16" s="338"/>
      <c r="AZ16" s="338"/>
      <c r="BA16" s="338"/>
      <c r="BB16" s="338"/>
      <c r="BC16" s="338"/>
    </row>
    <row r="18" spans="1:58" x14ac:dyDescent="0.25">
      <c r="A18" s="440" t="s">
        <v>509</v>
      </c>
      <c r="B18" s="440"/>
      <c r="C18" s="440"/>
      <c r="D18" s="440"/>
      <c r="E18" s="440"/>
      <c r="F18" s="440"/>
      <c r="G18" s="440"/>
      <c r="H18" s="440"/>
      <c r="I18" s="440"/>
      <c r="J18" s="440"/>
      <c r="K18" s="440"/>
      <c r="L18" s="440"/>
      <c r="M18" s="440"/>
      <c r="N18" s="440"/>
      <c r="O18" s="440"/>
      <c r="P18" s="440"/>
      <c r="Q18" s="440"/>
      <c r="R18" s="339"/>
      <c r="S18" s="339"/>
      <c r="T18" s="339"/>
      <c r="U18" s="339"/>
      <c r="V18" s="339"/>
      <c r="W18" s="339"/>
      <c r="X18" s="339"/>
      <c r="Y18" s="339"/>
      <c r="Z18" s="339"/>
      <c r="AA18" s="339"/>
      <c r="AB18" s="339"/>
      <c r="AC18" s="339"/>
      <c r="AD18" s="339"/>
      <c r="AE18" s="339"/>
      <c r="AF18" s="339"/>
      <c r="AG18" s="339"/>
      <c r="AH18" s="339"/>
      <c r="AI18" s="339"/>
      <c r="AJ18" s="339"/>
      <c r="AK18" s="339"/>
      <c r="AL18" s="339"/>
      <c r="AM18" s="339"/>
      <c r="AN18" s="339"/>
      <c r="AO18" s="339"/>
      <c r="AP18" s="339"/>
      <c r="AQ18" s="339"/>
      <c r="AR18" s="339"/>
      <c r="AS18" s="339"/>
      <c r="AT18" s="339"/>
      <c r="AU18" s="339"/>
      <c r="AV18" s="339"/>
      <c r="AW18" s="339"/>
      <c r="AX18" s="339"/>
      <c r="AY18" s="339"/>
      <c r="AZ18" s="339"/>
      <c r="BA18" s="339"/>
      <c r="BB18" s="339"/>
      <c r="BC18" s="339"/>
    </row>
    <row r="20" spans="1:58" ht="33" customHeight="1" x14ac:dyDescent="0.25">
      <c r="A20" s="423" t="s">
        <v>194</v>
      </c>
      <c r="B20" s="423" t="s">
        <v>193</v>
      </c>
      <c r="C20" s="420" t="s">
        <v>192</v>
      </c>
      <c r="D20" s="420"/>
      <c r="E20" s="445" t="s">
        <v>191</v>
      </c>
      <c r="F20" s="446"/>
      <c r="G20" s="446"/>
      <c r="H20" s="447"/>
      <c r="I20" s="441" t="s">
        <v>605</v>
      </c>
      <c r="J20" s="433" t="s">
        <v>544</v>
      </c>
      <c r="K20" s="434"/>
      <c r="L20" s="434"/>
      <c r="M20" s="434"/>
      <c r="N20" s="433" t="s">
        <v>545</v>
      </c>
      <c r="O20" s="434"/>
      <c r="P20" s="434"/>
      <c r="Q20" s="434"/>
      <c r="R20" s="433" t="s">
        <v>593</v>
      </c>
      <c r="S20" s="434"/>
      <c r="T20" s="434"/>
      <c r="U20" s="434"/>
      <c r="V20" s="433" t="s">
        <v>594</v>
      </c>
      <c r="W20" s="434"/>
      <c r="X20" s="434"/>
      <c r="Y20" s="434"/>
      <c r="Z20" s="433" t="s">
        <v>595</v>
      </c>
      <c r="AA20" s="434"/>
      <c r="AB20" s="434"/>
      <c r="AC20" s="434"/>
      <c r="AD20" s="433" t="s">
        <v>596</v>
      </c>
      <c r="AE20" s="434"/>
      <c r="AF20" s="434"/>
      <c r="AG20" s="434"/>
      <c r="AH20" s="433" t="s">
        <v>606</v>
      </c>
      <c r="AI20" s="434"/>
      <c r="AJ20" s="434"/>
      <c r="AK20" s="434"/>
      <c r="AL20" s="433" t="s">
        <v>607</v>
      </c>
      <c r="AM20" s="434"/>
      <c r="AN20" s="434"/>
      <c r="AO20" s="434"/>
      <c r="AP20" s="433" t="s">
        <v>608</v>
      </c>
      <c r="AQ20" s="434"/>
      <c r="AR20" s="434"/>
      <c r="AS20" s="434"/>
      <c r="AT20" s="433" t="s">
        <v>609</v>
      </c>
      <c r="AU20" s="434"/>
      <c r="AV20" s="434"/>
      <c r="AW20" s="434"/>
      <c r="AX20" s="433" t="s">
        <v>610</v>
      </c>
      <c r="AY20" s="434"/>
      <c r="AZ20" s="434"/>
      <c r="BA20" s="434"/>
      <c r="BB20" s="436" t="s">
        <v>190</v>
      </c>
      <c r="BC20" s="437"/>
      <c r="BD20" s="340"/>
      <c r="BE20" s="340"/>
      <c r="BF20" s="340"/>
    </row>
    <row r="21" spans="1:58" ht="99.75" customHeight="1" x14ac:dyDescent="0.25">
      <c r="A21" s="424"/>
      <c r="B21" s="424"/>
      <c r="C21" s="420"/>
      <c r="D21" s="420"/>
      <c r="E21" s="448"/>
      <c r="F21" s="449"/>
      <c r="G21" s="449"/>
      <c r="H21" s="450"/>
      <c r="I21" s="442"/>
      <c r="J21" s="435" t="s">
        <v>3</v>
      </c>
      <c r="K21" s="435"/>
      <c r="L21" s="435" t="s">
        <v>591</v>
      </c>
      <c r="M21" s="435"/>
      <c r="N21" s="435" t="s">
        <v>3</v>
      </c>
      <c r="O21" s="435"/>
      <c r="P21" s="435" t="s">
        <v>591</v>
      </c>
      <c r="Q21" s="435"/>
      <c r="R21" s="435" t="s">
        <v>3</v>
      </c>
      <c r="S21" s="435"/>
      <c r="T21" s="435" t="s">
        <v>591</v>
      </c>
      <c r="U21" s="435"/>
      <c r="V21" s="435" t="s">
        <v>3</v>
      </c>
      <c r="W21" s="435"/>
      <c r="X21" s="435" t="s">
        <v>188</v>
      </c>
      <c r="Y21" s="435"/>
      <c r="Z21" s="435" t="s">
        <v>3</v>
      </c>
      <c r="AA21" s="435"/>
      <c r="AB21" s="435" t="s">
        <v>188</v>
      </c>
      <c r="AC21" s="435"/>
      <c r="AD21" s="435" t="s">
        <v>3</v>
      </c>
      <c r="AE21" s="435"/>
      <c r="AF21" s="435" t="s">
        <v>188</v>
      </c>
      <c r="AG21" s="435"/>
      <c r="AH21" s="435" t="s">
        <v>3</v>
      </c>
      <c r="AI21" s="435"/>
      <c r="AJ21" s="435" t="s">
        <v>188</v>
      </c>
      <c r="AK21" s="435"/>
      <c r="AL21" s="435" t="s">
        <v>3</v>
      </c>
      <c r="AM21" s="435"/>
      <c r="AN21" s="435" t="s">
        <v>188</v>
      </c>
      <c r="AO21" s="435"/>
      <c r="AP21" s="435" t="s">
        <v>3</v>
      </c>
      <c r="AQ21" s="435"/>
      <c r="AR21" s="435" t="s">
        <v>188</v>
      </c>
      <c r="AS21" s="435"/>
      <c r="AT21" s="435" t="s">
        <v>3</v>
      </c>
      <c r="AU21" s="435"/>
      <c r="AV21" s="435" t="s">
        <v>188</v>
      </c>
      <c r="AW21" s="435"/>
      <c r="AX21" s="435" t="s">
        <v>3</v>
      </c>
      <c r="AY21" s="435"/>
      <c r="AZ21" s="435" t="s">
        <v>188</v>
      </c>
      <c r="BA21" s="435"/>
      <c r="BB21" s="438"/>
      <c r="BC21" s="439"/>
    </row>
    <row r="22" spans="1:58" ht="89.25" customHeight="1" x14ac:dyDescent="0.25">
      <c r="A22" s="425"/>
      <c r="B22" s="425"/>
      <c r="C22" s="334" t="s">
        <v>3</v>
      </c>
      <c r="D22" s="334" t="s">
        <v>188</v>
      </c>
      <c r="E22" s="341" t="s">
        <v>613</v>
      </c>
      <c r="F22" s="341" t="s">
        <v>614</v>
      </c>
      <c r="G22" s="341" t="s">
        <v>615</v>
      </c>
      <c r="H22" s="341" t="s">
        <v>628</v>
      </c>
      <c r="I22" s="443"/>
      <c r="J22" s="342" t="s">
        <v>489</v>
      </c>
      <c r="K22" s="342" t="s">
        <v>490</v>
      </c>
      <c r="L22" s="342" t="s">
        <v>489</v>
      </c>
      <c r="M22" s="342" t="s">
        <v>490</v>
      </c>
      <c r="N22" s="342" t="s">
        <v>489</v>
      </c>
      <c r="O22" s="342" t="s">
        <v>490</v>
      </c>
      <c r="P22" s="342" t="s">
        <v>489</v>
      </c>
      <c r="Q22" s="342" t="s">
        <v>490</v>
      </c>
      <c r="R22" s="342" t="s">
        <v>489</v>
      </c>
      <c r="S22" s="342" t="s">
        <v>490</v>
      </c>
      <c r="T22" s="342" t="s">
        <v>489</v>
      </c>
      <c r="U22" s="342" t="s">
        <v>490</v>
      </c>
      <c r="V22" s="342" t="s">
        <v>489</v>
      </c>
      <c r="W22" s="342" t="s">
        <v>490</v>
      </c>
      <c r="X22" s="342" t="s">
        <v>489</v>
      </c>
      <c r="Y22" s="342" t="s">
        <v>490</v>
      </c>
      <c r="Z22" s="342" t="s">
        <v>489</v>
      </c>
      <c r="AA22" s="342" t="s">
        <v>490</v>
      </c>
      <c r="AB22" s="342" t="s">
        <v>489</v>
      </c>
      <c r="AC22" s="342" t="s">
        <v>490</v>
      </c>
      <c r="AD22" s="342" t="s">
        <v>489</v>
      </c>
      <c r="AE22" s="342" t="s">
        <v>490</v>
      </c>
      <c r="AF22" s="342" t="s">
        <v>489</v>
      </c>
      <c r="AG22" s="342" t="s">
        <v>490</v>
      </c>
      <c r="AH22" s="342" t="s">
        <v>489</v>
      </c>
      <c r="AI22" s="342" t="s">
        <v>490</v>
      </c>
      <c r="AJ22" s="342" t="s">
        <v>489</v>
      </c>
      <c r="AK22" s="342" t="s">
        <v>490</v>
      </c>
      <c r="AL22" s="342" t="s">
        <v>489</v>
      </c>
      <c r="AM22" s="342" t="s">
        <v>490</v>
      </c>
      <c r="AN22" s="342" t="s">
        <v>489</v>
      </c>
      <c r="AO22" s="342" t="s">
        <v>490</v>
      </c>
      <c r="AP22" s="342" t="s">
        <v>489</v>
      </c>
      <c r="AQ22" s="342" t="s">
        <v>490</v>
      </c>
      <c r="AR22" s="342" t="s">
        <v>489</v>
      </c>
      <c r="AS22" s="342" t="s">
        <v>490</v>
      </c>
      <c r="AT22" s="342" t="s">
        <v>489</v>
      </c>
      <c r="AU22" s="342" t="s">
        <v>490</v>
      </c>
      <c r="AV22" s="342" t="s">
        <v>489</v>
      </c>
      <c r="AW22" s="342" t="s">
        <v>490</v>
      </c>
      <c r="AX22" s="342" t="s">
        <v>489</v>
      </c>
      <c r="AY22" s="342" t="s">
        <v>490</v>
      </c>
      <c r="AZ22" s="342" t="s">
        <v>489</v>
      </c>
      <c r="BA22" s="342" t="s">
        <v>490</v>
      </c>
      <c r="BB22" s="334" t="s">
        <v>189</v>
      </c>
      <c r="BC22" s="334" t="s">
        <v>188</v>
      </c>
    </row>
    <row r="23" spans="1:58" ht="19.5" customHeight="1" x14ac:dyDescent="0.25">
      <c r="A23" s="333">
        <v>1</v>
      </c>
      <c r="B23" s="333">
        <f>A23+1</f>
        <v>2</v>
      </c>
      <c r="C23" s="333">
        <f t="shared" ref="C23:F23" si="0">B23+1</f>
        <v>3</v>
      </c>
      <c r="D23" s="333">
        <f t="shared" si="0"/>
        <v>4</v>
      </c>
      <c r="E23" s="333">
        <f t="shared" si="0"/>
        <v>5</v>
      </c>
      <c r="F23" s="333">
        <f t="shared" si="0"/>
        <v>6</v>
      </c>
      <c r="G23" s="333">
        <f t="shared" ref="G23" si="1">F23+1</f>
        <v>7</v>
      </c>
      <c r="H23" s="333">
        <f t="shared" ref="H23" si="2">G23+1</f>
        <v>8</v>
      </c>
      <c r="I23" s="333">
        <f>H23+1</f>
        <v>9</v>
      </c>
      <c r="J23" s="333">
        <f t="shared" ref="J23" si="3">I23+1</f>
        <v>10</v>
      </c>
      <c r="K23" s="333">
        <f t="shared" ref="K23" si="4">J23+1</f>
        <v>11</v>
      </c>
      <c r="L23" s="333">
        <f t="shared" ref="L23" si="5">K23+1</f>
        <v>12</v>
      </c>
      <c r="M23" s="333">
        <f t="shared" ref="M23" si="6">L23+1</f>
        <v>13</v>
      </c>
      <c r="N23" s="333">
        <f t="shared" ref="N23" si="7">M23+1</f>
        <v>14</v>
      </c>
      <c r="O23" s="333">
        <f t="shared" ref="O23" si="8">N23+1</f>
        <v>15</v>
      </c>
      <c r="P23" s="333">
        <f t="shared" ref="P23" si="9">O23+1</f>
        <v>16</v>
      </c>
      <c r="Q23" s="333">
        <f t="shared" ref="Q23" si="10">P23+1</f>
        <v>17</v>
      </c>
      <c r="R23" s="333">
        <f t="shared" ref="R23" si="11">Q23+1</f>
        <v>18</v>
      </c>
      <c r="S23" s="333">
        <f t="shared" ref="S23" si="12">R23+1</f>
        <v>19</v>
      </c>
      <c r="T23" s="333">
        <f t="shared" ref="T23" si="13">S23+1</f>
        <v>20</v>
      </c>
      <c r="U23" s="333">
        <f t="shared" ref="U23" si="14">T23+1</f>
        <v>21</v>
      </c>
      <c r="V23" s="333">
        <f t="shared" ref="V23" si="15">U23+1</f>
        <v>22</v>
      </c>
      <c r="W23" s="333">
        <f t="shared" ref="W23" si="16">V23+1</f>
        <v>23</v>
      </c>
      <c r="X23" s="333">
        <f t="shared" ref="X23" si="17">W23+1</f>
        <v>24</v>
      </c>
      <c r="Y23" s="333">
        <f t="shared" ref="Y23" si="18">X23+1</f>
        <v>25</v>
      </c>
      <c r="Z23" s="333">
        <f t="shared" ref="Z23" si="19">Y23+1</f>
        <v>26</v>
      </c>
      <c r="AA23" s="333">
        <f t="shared" ref="AA23" si="20">Z23+1</f>
        <v>27</v>
      </c>
      <c r="AB23" s="333">
        <f t="shared" ref="AB23" si="21">AA23+1</f>
        <v>28</v>
      </c>
      <c r="AC23" s="333">
        <f t="shared" ref="AC23" si="22">AB23+1</f>
        <v>29</v>
      </c>
      <c r="AD23" s="333">
        <f t="shared" ref="AD23" si="23">AC23+1</f>
        <v>30</v>
      </c>
      <c r="AE23" s="333">
        <f t="shared" ref="AE23" si="24">AD23+1</f>
        <v>31</v>
      </c>
      <c r="AF23" s="333">
        <f t="shared" ref="AF23" si="25">AE23+1</f>
        <v>32</v>
      </c>
      <c r="AG23" s="333">
        <f t="shared" ref="AG23" si="26">AF23+1</f>
        <v>33</v>
      </c>
      <c r="AH23" s="333">
        <f t="shared" ref="AH23" si="27">AG23+1</f>
        <v>34</v>
      </c>
      <c r="AI23" s="333">
        <f t="shared" ref="AI23" si="28">AH23+1</f>
        <v>35</v>
      </c>
      <c r="AJ23" s="333">
        <f t="shared" ref="AJ23" si="29">AI23+1</f>
        <v>36</v>
      </c>
      <c r="AK23" s="333">
        <f t="shared" ref="AK23" si="30">AJ23+1</f>
        <v>37</v>
      </c>
      <c r="AL23" s="333">
        <f t="shared" ref="AL23" si="31">AK23+1</f>
        <v>38</v>
      </c>
      <c r="AM23" s="333">
        <f t="shared" ref="AM23" si="32">AL23+1</f>
        <v>39</v>
      </c>
      <c r="AN23" s="333">
        <f t="shared" ref="AN23" si="33">AM23+1</f>
        <v>40</v>
      </c>
      <c r="AO23" s="333">
        <f t="shared" ref="AO23" si="34">AN23+1</f>
        <v>41</v>
      </c>
      <c r="AP23" s="333">
        <f t="shared" ref="AP23" si="35">AO23+1</f>
        <v>42</v>
      </c>
      <c r="AQ23" s="333">
        <f t="shared" ref="AQ23" si="36">AP23+1</f>
        <v>43</v>
      </c>
      <c r="AR23" s="333">
        <f t="shared" ref="AR23" si="37">AQ23+1</f>
        <v>44</v>
      </c>
      <c r="AS23" s="333">
        <f t="shared" ref="AS23" si="38">AR23+1</f>
        <v>45</v>
      </c>
      <c r="AT23" s="333">
        <f t="shared" ref="AT23" si="39">AS23+1</f>
        <v>46</v>
      </c>
      <c r="AU23" s="333">
        <f t="shared" ref="AU23" si="40">AT23+1</f>
        <v>47</v>
      </c>
      <c r="AV23" s="333">
        <f t="shared" ref="AV23" si="41">AU23+1</f>
        <v>48</v>
      </c>
      <c r="AW23" s="333">
        <f t="shared" ref="AW23" si="42">AV23+1</f>
        <v>49</v>
      </c>
      <c r="AX23" s="333">
        <f t="shared" ref="AX23" si="43">AW23+1</f>
        <v>50</v>
      </c>
      <c r="AY23" s="333">
        <f t="shared" ref="AY23" si="44">AX23+1</f>
        <v>51</v>
      </c>
      <c r="AZ23" s="333">
        <f t="shared" ref="AZ23" si="45">AY23+1</f>
        <v>52</v>
      </c>
      <c r="BA23" s="333">
        <f t="shared" ref="BA23" si="46">AZ23+1</f>
        <v>53</v>
      </c>
      <c r="BB23" s="333">
        <f t="shared" ref="BB23" si="47">BA23+1</f>
        <v>54</v>
      </c>
      <c r="BC23" s="333">
        <f t="shared" ref="BC23" si="48">BB23+1</f>
        <v>55</v>
      </c>
    </row>
    <row r="24" spans="1:58" ht="47.25" customHeight="1" x14ac:dyDescent="0.25">
      <c r="A24" s="343">
        <v>1</v>
      </c>
      <c r="B24" s="344" t="s">
        <v>187</v>
      </c>
      <c r="C24" s="345">
        <f>SUM(C25:C29)</f>
        <v>5.7</v>
      </c>
      <c r="D24" s="345">
        <f>SUM(D25:D29)</f>
        <v>6.7008000000000001</v>
      </c>
      <c r="E24" s="345">
        <f t="shared" ref="E24:AN24" si="49">SUM(E25:E29)</f>
        <v>5.7</v>
      </c>
      <c r="F24" s="345">
        <v>0</v>
      </c>
      <c r="G24" s="345">
        <v>0</v>
      </c>
      <c r="H24" s="345">
        <f>AJ24</f>
        <v>6.7008000000000001</v>
      </c>
      <c r="I24" s="345">
        <f t="shared" si="49"/>
        <v>0</v>
      </c>
      <c r="J24" s="345">
        <f t="shared" si="49"/>
        <v>0</v>
      </c>
      <c r="K24" s="345">
        <f t="shared" si="49"/>
        <v>0</v>
      </c>
      <c r="L24" s="345">
        <f t="shared" si="49"/>
        <v>0</v>
      </c>
      <c r="M24" s="345">
        <f t="shared" si="49"/>
        <v>0</v>
      </c>
      <c r="N24" s="345">
        <f>SUM(N25:N29)</f>
        <v>0</v>
      </c>
      <c r="O24" s="345">
        <f t="shared" si="49"/>
        <v>0</v>
      </c>
      <c r="P24" s="345">
        <f>SUM(P25:P29)</f>
        <v>0</v>
      </c>
      <c r="Q24" s="345">
        <f t="shared" si="49"/>
        <v>0</v>
      </c>
      <c r="R24" s="345">
        <f>SUM(R25:R29)</f>
        <v>0</v>
      </c>
      <c r="S24" s="345">
        <f t="shared" si="49"/>
        <v>0</v>
      </c>
      <c r="T24" s="345">
        <f>SUM(T25:T29)</f>
        <v>0</v>
      </c>
      <c r="U24" s="345">
        <f t="shared" si="49"/>
        <v>0</v>
      </c>
      <c r="V24" s="345">
        <f>SUM(V25:V29)</f>
        <v>0</v>
      </c>
      <c r="W24" s="345">
        <f t="shared" si="49"/>
        <v>0</v>
      </c>
      <c r="X24" s="345">
        <f>SUM(X25:X29)</f>
        <v>0</v>
      </c>
      <c r="Y24" s="345">
        <f t="shared" si="49"/>
        <v>0</v>
      </c>
      <c r="Z24" s="345">
        <f t="shared" ref="Z24" si="50">SUM(Z25:Z29)</f>
        <v>0</v>
      </c>
      <c r="AA24" s="345">
        <f t="shared" si="49"/>
        <v>0</v>
      </c>
      <c r="AB24" s="345">
        <f t="shared" ref="AB24" si="51">SUM(AB25:AB29)</f>
        <v>0</v>
      </c>
      <c r="AC24" s="345">
        <f t="shared" si="49"/>
        <v>0</v>
      </c>
      <c r="AD24" s="345">
        <f t="shared" ref="AD24" si="52">SUM(AD25:AD29)</f>
        <v>0</v>
      </c>
      <c r="AE24" s="345">
        <f t="shared" si="49"/>
        <v>0</v>
      </c>
      <c r="AF24" s="345">
        <f t="shared" ref="AF24" si="53">SUM(AF25:AF29)</f>
        <v>0</v>
      </c>
      <c r="AG24" s="345">
        <f t="shared" si="49"/>
        <v>0</v>
      </c>
      <c r="AH24" s="345">
        <f t="shared" ref="AH24:AI24" si="54">SUM(AH25:AH29)</f>
        <v>5.7</v>
      </c>
      <c r="AI24" s="345">
        <f t="shared" si="54"/>
        <v>0</v>
      </c>
      <c r="AJ24" s="345">
        <f t="shared" si="49"/>
        <v>6.7008000000000001</v>
      </c>
      <c r="AK24" s="345">
        <f t="shared" si="49"/>
        <v>0</v>
      </c>
      <c r="AL24" s="345">
        <f t="shared" ref="AL24" si="55">SUM(AL25:AL29)</f>
        <v>0</v>
      </c>
      <c r="AM24" s="345">
        <f t="shared" si="49"/>
        <v>0</v>
      </c>
      <c r="AN24" s="345">
        <f t="shared" si="49"/>
        <v>0</v>
      </c>
      <c r="AO24" s="345">
        <f>SUM(AO25:AO29)</f>
        <v>0</v>
      </c>
      <c r="AP24" s="345">
        <f t="shared" ref="AP24" si="56">SUM(AP25:AP29)</f>
        <v>0</v>
      </c>
      <c r="AQ24" s="345">
        <f t="shared" ref="AQ24:BA24" si="57">SUM(AQ25:AQ29)</f>
        <v>0</v>
      </c>
      <c r="AR24" s="345">
        <f t="shared" si="57"/>
        <v>0</v>
      </c>
      <c r="AS24" s="345">
        <f t="shared" si="57"/>
        <v>0</v>
      </c>
      <c r="AT24" s="345">
        <f t="shared" ref="AT24" si="58">SUM(AT25:AT29)</f>
        <v>0</v>
      </c>
      <c r="AU24" s="345">
        <f t="shared" si="57"/>
        <v>0</v>
      </c>
      <c r="AV24" s="345">
        <f t="shared" si="57"/>
        <v>0</v>
      </c>
      <c r="AW24" s="345">
        <f t="shared" si="57"/>
        <v>0</v>
      </c>
      <c r="AX24" s="345">
        <f t="shared" ref="AX24" si="59">SUM(AX25:AX29)</f>
        <v>0</v>
      </c>
      <c r="AY24" s="345">
        <f t="shared" si="57"/>
        <v>0</v>
      </c>
      <c r="AZ24" s="345">
        <f t="shared" si="57"/>
        <v>0</v>
      </c>
      <c r="BA24" s="345">
        <f t="shared" si="57"/>
        <v>0</v>
      </c>
      <c r="BB24" s="346">
        <f>J24+N24+R24+V24+AL24+Z24+AD24+AH24+AP24+AT24+AX24</f>
        <v>5.7</v>
      </c>
      <c r="BC24" s="346">
        <f t="shared" ref="BC24:BC64" si="60">D24</f>
        <v>6.7008000000000001</v>
      </c>
    </row>
    <row r="25" spans="1:58" ht="24" customHeight="1" x14ac:dyDescent="0.25">
      <c r="A25" s="347" t="s">
        <v>186</v>
      </c>
      <c r="B25" s="348" t="s">
        <v>185</v>
      </c>
      <c r="C25" s="346">
        <v>0</v>
      </c>
      <c r="D25" s="346">
        <v>0</v>
      </c>
      <c r="E25" s="349">
        <f>I25+L25+P25+T25+X25+AN25</f>
        <v>0</v>
      </c>
      <c r="F25" s="345">
        <v>0</v>
      </c>
      <c r="G25" s="345">
        <v>0</v>
      </c>
      <c r="H25" s="345">
        <f t="shared" ref="H25:H64" si="61">AJ25</f>
        <v>0</v>
      </c>
      <c r="I25" s="284">
        <v>0</v>
      </c>
      <c r="J25" s="284">
        <v>0</v>
      </c>
      <c r="K25" s="284">
        <v>0</v>
      </c>
      <c r="L25" s="284">
        <v>0</v>
      </c>
      <c r="M25" s="284">
        <v>0</v>
      </c>
      <c r="N25" s="284">
        <v>0</v>
      </c>
      <c r="O25" s="284">
        <v>0</v>
      </c>
      <c r="P25" s="284">
        <v>0</v>
      </c>
      <c r="Q25" s="284">
        <v>0</v>
      </c>
      <c r="R25" s="284">
        <v>0</v>
      </c>
      <c r="S25" s="284">
        <v>0</v>
      </c>
      <c r="T25" s="284">
        <v>0</v>
      </c>
      <c r="U25" s="284">
        <v>0</v>
      </c>
      <c r="V25" s="284">
        <v>0</v>
      </c>
      <c r="W25" s="284">
        <v>0</v>
      </c>
      <c r="X25" s="284">
        <v>0</v>
      </c>
      <c r="Y25" s="284">
        <v>0</v>
      </c>
      <c r="Z25" s="284">
        <v>0</v>
      </c>
      <c r="AA25" s="284">
        <v>0</v>
      </c>
      <c r="AB25" s="284">
        <v>0</v>
      </c>
      <c r="AC25" s="284">
        <v>0</v>
      </c>
      <c r="AD25" s="284">
        <v>0</v>
      </c>
      <c r="AE25" s="284">
        <v>0</v>
      </c>
      <c r="AF25" s="284">
        <v>0</v>
      </c>
      <c r="AG25" s="284">
        <v>0</v>
      </c>
      <c r="AH25" s="284">
        <v>0</v>
      </c>
      <c r="AI25" s="284">
        <v>0</v>
      </c>
      <c r="AJ25" s="284">
        <v>0</v>
      </c>
      <c r="AK25" s="284">
        <v>0</v>
      </c>
      <c r="AL25" s="284">
        <v>0</v>
      </c>
      <c r="AM25" s="284">
        <v>0</v>
      </c>
      <c r="AN25" s="284">
        <v>0</v>
      </c>
      <c r="AO25" s="284">
        <v>0</v>
      </c>
      <c r="AP25" s="284">
        <v>0</v>
      </c>
      <c r="AQ25" s="284">
        <v>0</v>
      </c>
      <c r="AR25" s="284">
        <v>0</v>
      </c>
      <c r="AS25" s="284">
        <v>0</v>
      </c>
      <c r="AT25" s="284">
        <v>0</v>
      </c>
      <c r="AU25" s="284">
        <v>0</v>
      </c>
      <c r="AV25" s="284">
        <v>0</v>
      </c>
      <c r="AW25" s="284">
        <v>0</v>
      </c>
      <c r="AX25" s="284">
        <v>0</v>
      </c>
      <c r="AY25" s="284">
        <v>0</v>
      </c>
      <c r="AZ25" s="284">
        <v>0</v>
      </c>
      <c r="BA25" s="284">
        <v>0</v>
      </c>
      <c r="BB25" s="346">
        <f t="shared" ref="BB25:BB64" si="62">J25+N25+R25+V25+AL25+Z25+AD25+AH25</f>
        <v>0</v>
      </c>
      <c r="BC25" s="346">
        <f t="shared" si="60"/>
        <v>0</v>
      </c>
    </row>
    <row r="26" spans="1:58" x14ac:dyDescent="0.25">
      <c r="A26" s="347" t="s">
        <v>184</v>
      </c>
      <c r="B26" s="348" t="s">
        <v>183</v>
      </c>
      <c r="C26" s="346">
        <v>0</v>
      </c>
      <c r="D26" s="346">
        <v>0</v>
      </c>
      <c r="E26" s="349">
        <f>I26+L26+P26+T26+X26+AN26</f>
        <v>0</v>
      </c>
      <c r="F26" s="345">
        <v>0</v>
      </c>
      <c r="G26" s="345">
        <v>0</v>
      </c>
      <c r="H26" s="345">
        <f t="shared" si="61"/>
        <v>0</v>
      </c>
      <c r="I26" s="284">
        <v>0</v>
      </c>
      <c r="J26" s="284">
        <v>0</v>
      </c>
      <c r="K26" s="284">
        <v>0</v>
      </c>
      <c r="L26" s="284">
        <v>0</v>
      </c>
      <c r="M26" s="284">
        <v>0</v>
      </c>
      <c r="N26" s="284">
        <v>0</v>
      </c>
      <c r="O26" s="284">
        <v>0</v>
      </c>
      <c r="P26" s="284">
        <v>0</v>
      </c>
      <c r="Q26" s="284">
        <v>0</v>
      </c>
      <c r="R26" s="284">
        <v>0</v>
      </c>
      <c r="S26" s="284">
        <v>0</v>
      </c>
      <c r="T26" s="284">
        <v>0</v>
      </c>
      <c r="U26" s="284">
        <v>0</v>
      </c>
      <c r="V26" s="284">
        <v>0</v>
      </c>
      <c r="W26" s="284">
        <v>0</v>
      </c>
      <c r="X26" s="284">
        <v>0</v>
      </c>
      <c r="Y26" s="284">
        <v>0</v>
      </c>
      <c r="Z26" s="284">
        <v>0</v>
      </c>
      <c r="AA26" s="284">
        <v>0</v>
      </c>
      <c r="AB26" s="284">
        <v>0</v>
      </c>
      <c r="AC26" s="284">
        <v>0</v>
      </c>
      <c r="AD26" s="284">
        <v>0</v>
      </c>
      <c r="AE26" s="284">
        <v>0</v>
      </c>
      <c r="AF26" s="284">
        <v>0</v>
      </c>
      <c r="AG26" s="284">
        <v>0</v>
      </c>
      <c r="AH26" s="284">
        <v>0</v>
      </c>
      <c r="AI26" s="284">
        <v>0</v>
      </c>
      <c r="AJ26" s="284">
        <v>0</v>
      </c>
      <c r="AK26" s="284">
        <v>0</v>
      </c>
      <c r="AL26" s="284">
        <v>0</v>
      </c>
      <c r="AM26" s="284">
        <v>0</v>
      </c>
      <c r="AN26" s="284">
        <v>0</v>
      </c>
      <c r="AO26" s="284">
        <v>0</v>
      </c>
      <c r="AP26" s="284">
        <v>0</v>
      </c>
      <c r="AQ26" s="284">
        <v>0</v>
      </c>
      <c r="AR26" s="284">
        <v>0</v>
      </c>
      <c r="AS26" s="284">
        <v>0</v>
      </c>
      <c r="AT26" s="284">
        <v>0</v>
      </c>
      <c r="AU26" s="284">
        <v>0</v>
      </c>
      <c r="AV26" s="284">
        <v>0</v>
      </c>
      <c r="AW26" s="284">
        <v>0</v>
      </c>
      <c r="AX26" s="284">
        <v>0</v>
      </c>
      <c r="AY26" s="284">
        <v>0</v>
      </c>
      <c r="AZ26" s="284">
        <v>0</v>
      </c>
      <c r="BA26" s="284">
        <v>0</v>
      </c>
      <c r="BB26" s="346">
        <f t="shared" si="62"/>
        <v>0</v>
      </c>
      <c r="BC26" s="346">
        <f t="shared" si="60"/>
        <v>0</v>
      </c>
    </row>
    <row r="27" spans="1:58" ht="31.5" x14ac:dyDescent="0.25">
      <c r="A27" s="347" t="s">
        <v>182</v>
      </c>
      <c r="B27" s="348" t="s">
        <v>445</v>
      </c>
      <c r="C27" s="346">
        <f>BB27</f>
        <v>5.7</v>
      </c>
      <c r="D27" s="346">
        <f>P27+T27+X27+AB27+AF27+AJ27+AN27+AR27+AV27+AZ27</f>
        <v>6.7008000000000001</v>
      </c>
      <c r="E27" s="345">
        <f>BB27</f>
        <v>5.7</v>
      </c>
      <c r="F27" s="345">
        <v>0</v>
      </c>
      <c r="G27" s="345">
        <v>0</v>
      </c>
      <c r="H27" s="345">
        <f t="shared" si="61"/>
        <v>6.7008000000000001</v>
      </c>
      <c r="I27" s="284">
        <v>0</v>
      </c>
      <c r="J27" s="284">
        <v>0</v>
      </c>
      <c r="K27" s="284">
        <v>0</v>
      </c>
      <c r="L27" s="284">
        <v>0</v>
      </c>
      <c r="M27" s="284">
        <v>0</v>
      </c>
      <c r="N27" s="284">
        <v>0</v>
      </c>
      <c r="O27" s="284">
        <v>0</v>
      </c>
      <c r="P27" s="284">
        <v>0</v>
      </c>
      <c r="Q27" s="284">
        <v>0</v>
      </c>
      <c r="R27" s="284">
        <v>0</v>
      </c>
      <c r="S27" s="284">
        <v>0</v>
      </c>
      <c r="T27" s="284">
        <v>0</v>
      </c>
      <c r="U27" s="284">
        <v>0</v>
      </c>
      <c r="V27" s="284">
        <v>0</v>
      </c>
      <c r="W27" s="284">
        <v>0</v>
      </c>
      <c r="X27" s="284">
        <v>0</v>
      </c>
      <c r="Y27" s="284">
        <v>0</v>
      </c>
      <c r="Z27" s="284">
        <v>0</v>
      </c>
      <c r="AA27" s="284">
        <v>0</v>
      </c>
      <c r="AB27" s="284">
        <v>0</v>
      </c>
      <c r="AC27" s="284">
        <v>0</v>
      </c>
      <c r="AD27" s="284">
        <v>0</v>
      </c>
      <c r="AE27" s="284">
        <v>0</v>
      </c>
      <c r="AF27" s="284">
        <v>0</v>
      </c>
      <c r="AG27" s="284">
        <v>0</v>
      </c>
      <c r="AH27" s="284">
        <v>5.7</v>
      </c>
      <c r="AI27" s="284">
        <v>0</v>
      </c>
      <c r="AJ27" s="284">
        <v>6.7008000000000001</v>
      </c>
      <c r="AK27" s="284">
        <v>0</v>
      </c>
      <c r="AL27" s="284">
        <v>0</v>
      </c>
      <c r="AM27" s="284">
        <v>0</v>
      </c>
      <c r="AN27" s="284">
        <v>0</v>
      </c>
      <c r="AO27" s="284">
        <v>0</v>
      </c>
      <c r="AP27" s="284">
        <v>0</v>
      </c>
      <c r="AQ27" s="284">
        <v>0</v>
      </c>
      <c r="AR27" s="284">
        <v>0</v>
      </c>
      <c r="AS27" s="284">
        <v>0</v>
      </c>
      <c r="AT27" s="284">
        <v>0</v>
      </c>
      <c r="AU27" s="284">
        <v>0</v>
      </c>
      <c r="AV27" s="284">
        <v>0</v>
      </c>
      <c r="AW27" s="284">
        <v>0</v>
      </c>
      <c r="AX27" s="284">
        <v>0</v>
      </c>
      <c r="AY27" s="284">
        <v>0</v>
      </c>
      <c r="AZ27" s="284">
        <v>0</v>
      </c>
      <c r="BA27" s="284">
        <v>0</v>
      </c>
      <c r="BB27" s="346">
        <f>J27+N27+R27+V27+AL27+Z27+AD27+AH27+AP27+AT27+AX27</f>
        <v>5.7</v>
      </c>
      <c r="BC27" s="346">
        <f t="shared" si="60"/>
        <v>6.7008000000000001</v>
      </c>
    </row>
    <row r="28" spans="1:58" x14ac:dyDescent="0.25">
      <c r="A28" s="347" t="s">
        <v>181</v>
      </c>
      <c r="B28" s="348" t="s">
        <v>546</v>
      </c>
      <c r="C28" s="346">
        <v>0</v>
      </c>
      <c r="D28" s="346">
        <v>0</v>
      </c>
      <c r="E28" s="349">
        <f>I28+BC28</f>
        <v>0</v>
      </c>
      <c r="F28" s="345">
        <v>0</v>
      </c>
      <c r="G28" s="345">
        <v>0</v>
      </c>
      <c r="H28" s="345">
        <f t="shared" si="61"/>
        <v>0</v>
      </c>
      <c r="I28" s="284">
        <v>0</v>
      </c>
      <c r="J28" s="284">
        <v>0</v>
      </c>
      <c r="K28" s="284">
        <v>0</v>
      </c>
      <c r="L28" s="284">
        <v>0</v>
      </c>
      <c r="M28" s="284">
        <v>0</v>
      </c>
      <c r="N28" s="284">
        <v>0</v>
      </c>
      <c r="O28" s="284">
        <v>0</v>
      </c>
      <c r="P28" s="284">
        <v>0</v>
      </c>
      <c r="Q28" s="284">
        <v>0</v>
      </c>
      <c r="R28" s="284">
        <v>0</v>
      </c>
      <c r="S28" s="284">
        <v>0</v>
      </c>
      <c r="T28" s="284">
        <v>0</v>
      </c>
      <c r="U28" s="284">
        <v>0</v>
      </c>
      <c r="V28" s="284">
        <v>0</v>
      </c>
      <c r="W28" s="284">
        <v>0</v>
      </c>
      <c r="X28" s="284">
        <v>0</v>
      </c>
      <c r="Y28" s="284">
        <v>0</v>
      </c>
      <c r="Z28" s="284">
        <v>0</v>
      </c>
      <c r="AA28" s="284">
        <v>0</v>
      </c>
      <c r="AB28" s="284">
        <v>0</v>
      </c>
      <c r="AC28" s="284">
        <v>0</v>
      </c>
      <c r="AD28" s="284">
        <v>0</v>
      </c>
      <c r="AE28" s="284">
        <v>0</v>
      </c>
      <c r="AF28" s="284">
        <v>0</v>
      </c>
      <c r="AG28" s="284">
        <v>0</v>
      </c>
      <c r="AH28" s="284">
        <v>0</v>
      </c>
      <c r="AI28" s="284">
        <v>0</v>
      </c>
      <c r="AJ28" s="284">
        <v>0</v>
      </c>
      <c r="AK28" s="284">
        <v>0</v>
      </c>
      <c r="AL28" s="284">
        <v>0</v>
      </c>
      <c r="AM28" s="284">
        <v>0</v>
      </c>
      <c r="AN28" s="284">
        <v>0</v>
      </c>
      <c r="AO28" s="284">
        <v>0</v>
      </c>
      <c r="AP28" s="284">
        <v>0</v>
      </c>
      <c r="AQ28" s="284">
        <v>0</v>
      </c>
      <c r="AR28" s="284">
        <v>0</v>
      </c>
      <c r="AS28" s="284">
        <v>0</v>
      </c>
      <c r="AT28" s="284">
        <v>0</v>
      </c>
      <c r="AU28" s="284">
        <v>0</v>
      </c>
      <c r="AV28" s="284">
        <v>0</v>
      </c>
      <c r="AW28" s="284">
        <v>0</v>
      </c>
      <c r="AX28" s="284">
        <v>0</v>
      </c>
      <c r="AY28" s="284">
        <v>0</v>
      </c>
      <c r="AZ28" s="284">
        <v>0</v>
      </c>
      <c r="BA28" s="284">
        <v>0</v>
      </c>
      <c r="BB28" s="346">
        <f t="shared" si="62"/>
        <v>0</v>
      </c>
      <c r="BC28" s="346">
        <f t="shared" si="60"/>
        <v>0</v>
      </c>
    </row>
    <row r="29" spans="1:58" x14ac:dyDescent="0.25">
      <c r="A29" s="347" t="s">
        <v>180</v>
      </c>
      <c r="B29" s="350" t="s">
        <v>179</v>
      </c>
      <c r="C29" s="346">
        <v>0</v>
      </c>
      <c r="D29" s="346">
        <v>0</v>
      </c>
      <c r="E29" s="349">
        <v>0</v>
      </c>
      <c r="F29" s="345">
        <v>0</v>
      </c>
      <c r="G29" s="345">
        <v>0</v>
      </c>
      <c r="H29" s="345">
        <f t="shared" si="61"/>
        <v>0</v>
      </c>
      <c r="I29" s="284">
        <v>0</v>
      </c>
      <c r="J29" s="284">
        <v>0</v>
      </c>
      <c r="K29" s="284">
        <v>0</v>
      </c>
      <c r="L29" s="284">
        <v>0</v>
      </c>
      <c r="M29" s="284">
        <v>0</v>
      </c>
      <c r="N29" s="284">
        <v>0</v>
      </c>
      <c r="O29" s="284">
        <v>0</v>
      </c>
      <c r="P29" s="284">
        <v>0</v>
      </c>
      <c r="Q29" s="284">
        <v>0</v>
      </c>
      <c r="R29" s="284">
        <v>0</v>
      </c>
      <c r="S29" s="284">
        <v>0</v>
      </c>
      <c r="T29" s="284">
        <v>0</v>
      </c>
      <c r="U29" s="284">
        <v>0</v>
      </c>
      <c r="V29" s="284">
        <v>0</v>
      </c>
      <c r="W29" s="284">
        <v>0</v>
      </c>
      <c r="X29" s="284">
        <v>0</v>
      </c>
      <c r="Y29" s="284">
        <v>0</v>
      </c>
      <c r="Z29" s="284">
        <v>0</v>
      </c>
      <c r="AA29" s="284">
        <v>0</v>
      </c>
      <c r="AB29" s="284">
        <v>0</v>
      </c>
      <c r="AC29" s="284">
        <v>0</v>
      </c>
      <c r="AD29" s="284">
        <v>0</v>
      </c>
      <c r="AE29" s="284">
        <v>0</v>
      </c>
      <c r="AF29" s="284">
        <v>0</v>
      </c>
      <c r="AG29" s="284">
        <v>0</v>
      </c>
      <c r="AH29" s="284">
        <v>0</v>
      </c>
      <c r="AI29" s="284">
        <v>0</v>
      </c>
      <c r="AJ29" s="284">
        <v>0</v>
      </c>
      <c r="AK29" s="284">
        <v>0</v>
      </c>
      <c r="AL29" s="284">
        <v>0</v>
      </c>
      <c r="AM29" s="284">
        <v>0</v>
      </c>
      <c r="AN29" s="284">
        <v>0</v>
      </c>
      <c r="AO29" s="284">
        <v>0</v>
      </c>
      <c r="AP29" s="284">
        <v>0</v>
      </c>
      <c r="AQ29" s="284">
        <v>0</v>
      </c>
      <c r="AR29" s="284">
        <v>0</v>
      </c>
      <c r="AS29" s="284">
        <v>0</v>
      </c>
      <c r="AT29" s="284">
        <v>0</v>
      </c>
      <c r="AU29" s="284">
        <v>0</v>
      </c>
      <c r="AV29" s="284">
        <v>0</v>
      </c>
      <c r="AW29" s="284">
        <v>0</v>
      </c>
      <c r="AX29" s="284">
        <v>0</v>
      </c>
      <c r="AY29" s="284">
        <v>0</v>
      </c>
      <c r="AZ29" s="284">
        <v>0</v>
      </c>
      <c r="BA29" s="284">
        <v>0</v>
      </c>
      <c r="BB29" s="346">
        <f t="shared" si="62"/>
        <v>0</v>
      </c>
      <c r="BC29" s="346">
        <f t="shared" si="60"/>
        <v>0</v>
      </c>
    </row>
    <row r="30" spans="1:58" ht="47.25" x14ac:dyDescent="0.25">
      <c r="A30" s="343" t="s">
        <v>64</v>
      </c>
      <c r="B30" s="344" t="s">
        <v>178</v>
      </c>
      <c r="C30" s="346">
        <f>SUM(C31:C34)</f>
        <v>4.75</v>
      </c>
      <c r="D30" s="346">
        <f>SUM(D31:D34)</f>
        <v>5.5839999999999996</v>
      </c>
      <c r="E30" s="345">
        <f>BB30</f>
        <v>4.75</v>
      </c>
      <c r="F30" s="345">
        <v>0</v>
      </c>
      <c r="G30" s="345">
        <v>0</v>
      </c>
      <c r="H30" s="345">
        <f t="shared" si="61"/>
        <v>5.5839999999999996</v>
      </c>
      <c r="I30" s="346">
        <v>0</v>
      </c>
      <c r="J30" s="346">
        <f>SUM(J31:J34)</f>
        <v>0</v>
      </c>
      <c r="K30" s="346">
        <f t="shared" ref="K30:AO30" si="63">SUM(K31:K34)</f>
        <v>0</v>
      </c>
      <c r="L30" s="346">
        <f t="shared" si="63"/>
        <v>0</v>
      </c>
      <c r="M30" s="346">
        <f t="shared" si="63"/>
        <v>0</v>
      </c>
      <c r="N30" s="346">
        <v>0</v>
      </c>
      <c r="O30" s="346">
        <f t="shared" si="63"/>
        <v>0</v>
      </c>
      <c r="P30" s="346">
        <v>0</v>
      </c>
      <c r="Q30" s="346">
        <f t="shared" si="63"/>
        <v>0</v>
      </c>
      <c r="R30" s="346">
        <v>0</v>
      </c>
      <c r="S30" s="346">
        <f t="shared" si="63"/>
        <v>0</v>
      </c>
      <c r="T30" s="346">
        <v>0</v>
      </c>
      <c r="U30" s="346">
        <f t="shared" si="63"/>
        <v>0</v>
      </c>
      <c r="V30" s="346">
        <v>0</v>
      </c>
      <c r="W30" s="346">
        <f t="shared" si="63"/>
        <v>0</v>
      </c>
      <c r="X30" s="346">
        <v>0</v>
      </c>
      <c r="Y30" s="346">
        <f t="shared" si="63"/>
        <v>0</v>
      </c>
      <c r="Z30" s="346">
        <f t="shared" si="63"/>
        <v>0</v>
      </c>
      <c r="AA30" s="346">
        <f t="shared" si="63"/>
        <v>0</v>
      </c>
      <c r="AB30" s="346">
        <f t="shared" ref="AB30" si="64">SUM(AB31:AB34)</f>
        <v>0</v>
      </c>
      <c r="AC30" s="346">
        <f t="shared" si="63"/>
        <v>0</v>
      </c>
      <c r="AD30" s="346">
        <v>0</v>
      </c>
      <c r="AE30" s="346">
        <f t="shared" si="63"/>
        <v>0</v>
      </c>
      <c r="AF30" s="346">
        <v>0</v>
      </c>
      <c r="AG30" s="346">
        <f t="shared" si="63"/>
        <v>0</v>
      </c>
      <c r="AH30" s="346">
        <v>4.75</v>
      </c>
      <c r="AI30" s="346">
        <f t="shared" ref="AI30" si="65">SUM(AI31:AI34)</f>
        <v>0</v>
      </c>
      <c r="AJ30" s="346">
        <f>AJ34</f>
        <v>5.5839999999999996</v>
      </c>
      <c r="AK30" s="346">
        <f t="shared" si="63"/>
        <v>0</v>
      </c>
      <c r="AL30" s="346">
        <v>0</v>
      </c>
      <c r="AM30" s="346">
        <f t="shared" si="63"/>
        <v>0</v>
      </c>
      <c r="AN30" s="346">
        <v>0</v>
      </c>
      <c r="AO30" s="346">
        <f t="shared" si="63"/>
        <v>0</v>
      </c>
      <c r="AP30" s="346">
        <v>0</v>
      </c>
      <c r="AQ30" s="346">
        <f t="shared" ref="AQ30:BA30" si="66">SUM(AQ31:AQ34)</f>
        <v>0</v>
      </c>
      <c r="AR30" s="346">
        <v>0</v>
      </c>
      <c r="AS30" s="346">
        <f t="shared" si="66"/>
        <v>0</v>
      </c>
      <c r="AT30" s="346">
        <v>0</v>
      </c>
      <c r="AU30" s="346">
        <f t="shared" si="66"/>
        <v>0</v>
      </c>
      <c r="AV30" s="346">
        <v>0</v>
      </c>
      <c r="AW30" s="346">
        <f t="shared" si="66"/>
        <v>0</v>
      </c>
      <c r="AX30" s="346">
        <v>0</v>
      </c>
      <c r="AY30" s="346">
        <f t="shared" si="66"/>
        <v>0</v>
      </c>
      <c r="AZ30" s="346">
        <v>0</v>
      </c>
      <c r="BA30" s="346">
        <f t="shared" si="66"/>
        <v>0</v>
      </c>
      <c r="BB30" s="346">
        <f>J30+N30+R30+V30+AL30+Z30+AD30+AH30+AP30+AT30+AX30</f>
        <v>4.75</v>
      </c>
      <c r="BC30" s="346">
        <f t="shared" si="60"/>
        <v>5.5839999999999996</v>
      </c>
    </row>
    <row r="31" spans="1:58" x14ac:dyDescent="0.25">
      <c r="A31" s="343" t="s">
        <v>177</v>
      </c>
      <c r="B31" s="348" t="s">
        <v>176</v>
      </c>
      <c r="C31" s="346">
        <f>BB31</f>
        <v>0</v>
      </c>
      <c r="D31" s="346">
        <f>P31+T31+X31+AB31+AF31+AJ31+AN31+AR31+AV31+AZ31</f>
        <v>0</v>
      </c>
      <c r="E31" s="345">
        <f>BB31</f>
        <v>0</v>
      </c>
      <c r="F31" s="345">
        <v>0</v>
      </c>
      <c r="G31" s="345">
        <v>0</v>
      </c>
      <c r="H31" s="345">
        <f t="shared" si="61"/>
        <v>0</v>
      </c>
      <c r="I31" s="284">
        <v>0</v>
      </c>
      <c r="J31" s="284">
        <v>0</v>
      </c>
      <c r="K31" s="284">
        <v>0</v>
      </c>
      <c r="L31" s="284">
        <v>0</v>
      </c>
      <c r="M31" s="284">
        <v>0</v>
      </c>
      <c r="N31" s="284">
        <v>0</v>
      </c>
      <c r="O31" s="284">
        <v>0</v>
      </c>
      <c r="P31" s="284">
        <v>0</v>
      </c>
      <c r="Q31" s="284">
        <v>0</v>
      </c>
      <c r="R31" s="284">
        <v>0</v>
      </c>
      <c r="S31" s="284">
        <v>0</v>
      </c>
      <c r="T31" s="284">
        <v>0</v>
      </c>
      <c r="U31" s="284">
        <v>0</v>
      </c>
      <c r="V31" s="284">
        <v>0</v>
      </c>
      <c r="W31" s="284">
        <v>0</v>
      </c>
      <c r="X31" s="284">
        <v>0</v>
      </c>
      <c r="Y31" s="284">
        <v>0</v>
      </c>
      <c r="Z31" s="284">
        <v>0</v>
      </c>
      <c r="AA31" s="284">
        <v>0</v>
      </c>
      <c r="AB31" s="284">
        <v>0</v>
      </c>
      <c r="AC31" s="284">
        <v>0</v>
      </c>
      <c r="AD31" s="284">
        <v>0</v>
      </c>
      <c r="AE31" s="284">
        <v>0</v>
      </c>
      <c r="AF31" s="284">
        <v>0</v>
      </c>
      <c r="AG31" s="284">
        <v>0</v>
      </c>
      <c r="AH31" s="284">
        <v>0</v>
      </c>
      <c r="AI31" s="284">
        <v>0</v>
      </c>
      <c r="AJ31" s="284">
        <v>0</v>
      </c>
      <c r="AK31" s="284">
        <v>0</v>
      </c>
      <c r="AL31" s="284">
        <v>0</v>
      </c>
      <c r="AM31" s="284">
        <v>0</v>
      </c>
      <c r="AN31" s="284">
        <v>0</v>
      </c>
      <c r="AO31" s="284">
        <v>0</v>
      </c>
      <c r="AP31" s="284">
        <v>0</v>
      </c>
      <c r="AQ31" s="284">
        <v>0</v>
      </c>
      <c r="AR31" s="284">
        <v>0</v>
      </c>
      <c r="AS31" s="284">
        <v>0</v>
      </c>
      <c r="AT31" s="284">
        <v>0</v>
      </c>
      <c r="AU31" s="284">
        <v>0</v>
      </c>
      <c r="AV31" s="284">
        <v>0</v>
      </c>
      <c r="AW31" s="284">
        <v>0</v>
      </c>
      <c r="AX31" s="284">
        <v>0</v>
      </c>
      <c r="AY31" s="284">
        <v>0</v>
      </c>
      <c r="AZ31" s="284">
        <v>0</v>
      </c>
      <c r="BA31" s="284">
        <v>0</v>
      </c>
      <c r="BB31" s="346">
        <f>J31+N31+R31+V31+AL31+Z31+AD31+AH31+AP31+AT31+AX31</f>
        <v>0</v>
      </c>
      <c r="BC31" s="346">
        <f t="shared" si="60"/>
        <v>0</v>
      </c>
    </row>
    <row r="32" spans="1:58" ht="31.5" x14ac:dyDescent="0.25">
      <c r="A32" s="343" t="s">
        <v>175</v>
      </c>
      <c r="B32" s="348" t="s">
        <v>174</v>
      </c>
      <c r="C32" s="346">
        <v>0</v>
      </c>
      <c r="D32" s="346">
        <v>0</v>
      </c>
      <c r="E32" s="345">
        <f>I32+BC32</f>
        <v>0</v>
      </c>
      <c r="F32" s="345">
        <v>0</v>
      </c>
      <c r="G32" s="345">
        <v>0</v>
      </c>
      <c r="H32" s="345">
        <f t="shared" si="61"/>
        <v>0</v>
      </c>
      <c r="I32" s="284">
        <v>0</v>
      </c>
      <c r="J32" s="284">
        <v>0</v>
      </c>
      <c r="K32" s="284">
        <v>0</v>
      </c>
      <c r="L32" s="284">
        <v>0</v>
      </c>
      <c r="M32" s="284">
        <v>0</v>
      </c>
      <c r="N32" s="284">
        <v>0</v>
      </c>
      <c r="O32" s="284">
        <v>0</v>
      </c>
      <c r="P32" s="284">
        <v>0</v>
      </c>
      <c r="Q32" s="284">
        <v>0</v>
      </c>
      <c r="R32" s="284">
        <v>0</v>
      </c>
      <c r="S32" s="284">
        <v>0</v>
      </c>
      <c r="T32" s="284">
        <v>0</v>
      </c>
      <c r="U32" s="284">
        <v>0</v>
      </c>
      <c r="V32" s="284">
        <v>0</v>
      </c>
      <c r="W32" s="284">
        <v>0</v>
      </c>
      <c r="X32" s="284">
        <v>0</v>
      </c>
      <c r="Y32" s="284">
        <v>0</v>
      </c>
      <c r="Z32" s="284">
        <v>0</v>
      </c>
      <c r="AA32" s="284">
        <v>0</v>
      </c>
      <c r="AB32" s="284">
        <v>0</v>
      </c>
      <c r="AC32" s="284">
        <v>0</v>
      </c>
      <c r="AD32" s="284">
        <v>0</v>
      </c>
      <c r="AE32" s="284">
        <v>0</v>
      </c>
      <c r="AF32" s="284">
        <v>0</v>
      </c>
      <c r="AG32" s="284">
        <v>0</v>
      </c>
      <c r="AH32" s="284">
        <v>0</v>
      </c>
      <c r="AI32" s="284">
        <v>0</v>
      </c>
      <c r="AJ32" s="284">
        <v>0</v>
      </c>
      <c r="AK32" s="284">
        <v>0</v>
      </c>
      <c r="AL32" s="284">
        <v>0</v>
      </c>
      <c r="AM32" s="284">
        <v>0</v>
      </c>
      <c r="AN32" s="284">
        <v>0</v>
      </c>
      <c r="AO32" s="284">
        <v>0</v>
      </c>
      <c r="AP32" s="284">
        <v>0</v>
      </c>
      <c r="AQ32" s="284">
        <v>0</v>
      </c>
      <c r="AR32" s="284">
        <v>0</v>
      </c>
      <c r="AS32" s="284">
        <v>0</v>
      </c>
      <c r="AT32" s="284">
        <v>0</v>
      </c>
      <c r="AU32" s="284">
        <v>0</v>
      </c>
      <c r="AV32" s="284">
        <v>0</v>
      </c>
      <c r="AW32" s="284">
        <v>0</v>
      </c>
      <c r="AX32" s="284">
        <v>0</v>
      </c>
      <c r="AY32" s="284">
        <v>0</v>
      </c>
      <c r="AZ32" s="284">
        <v>0</v>
      </c>
      <c r="BA32" s="284">
        <v>0</v>
      </c>
      <c r="BB32" s="346">
        <f t="shared" si="62"/>
        <v>0</v>
      </c>
      <c r="BC32" s="346">
        <f t="shared" si="60"/>
        <v>0</v>
      </c>
    </row>
    <row r="33" spans="1:56" x14ac:dyDescent="0.25">
      <c r="A33" s="343" t="s">
        <v>173</v>
      </c>
      <c r="B33" s="348" t="s">
        <v>172</v>
      </c>
      <c r="C33" s="346">
        <v>0</v>
      </c>
      <c r="D33" s="346">
        <v>0</v>
      </c>
      <c r="E33" s="345">
        <f>I33+BC33</f>
        <v>0</v>
      </c>
      <c r="F33" s="345">
        <v>0</v>
      </c>
      <c r="G33" s="345">
        <v>0</v>
      </c>
      <c r="H33" s="345">
        <f t="shared" si="61"/>
        <v>0</v>
      </c>
      <c r="I33" s="284">
        <v>0</v>
      </c>
      <c r="J33" s="284">
        <v>0</v>
      </c>
      <c r="K33" s="284">
        <v>0</v>
      </c>
      <c r="L33" s="284">
        <v>0</v>
      </c>
      <c r="M33" s="284">
        <v>0</v>
      </c>
      <c r="N33" s="284">
        <v>0</v>
      </c>
      <c r="O33" s="284">
        <v>0</v>
      </c>
      <c r="P33" s="284">
        <v>0</v>
      </c>
      <c r="Q33" s="284">
        <v>0</v>
      </c>
      <c r="R33" s="284">
        <v>0</v>
      </c>
      <c r="S33" s="284">
        <v>0</v>
      </c>
      <c r="T33" s="284">
        <v>0</v>
      </c>
      <c r="U33" s="284">
        <v>0</v>
      </c>
      <c r="V33" s="284">
        <v>0</v>
      </c>
      <c r="W33" s="284">
        <v>0</v>
      </c>
      <c r="X33" s="284">
        <v>0</v>
      </c>
      <c r="Y33" s="284">
        <v>0</v>
      </c>
      <c r="Z33" s="284">
        <v>0</v>
      </c>
      <c r="AA33" s="284">
        <v>0</v>
      </c>
      <c r="AB33" s="284">
        <v>0</v>
      </c>
      <c r="AC33" s="284">
        <v>0</v>
      </c>
      <c r="AD33" s="284">
        <v>0</v>
      </c>
      <c r="AE33" s="284">
        <v>0</v>
      </c>
      <c r="AF33" s="284">
        <v>0</v>
      </c>
      <c r="AG33" s="284">
        <v>0</v>
      </c>
      <c r="AH33" s="284">
        <v>0</v>
      </c>
      <c r="AI33" s="284">
        <v>0</v>
      </c>
      <c r="AJ33" s="284">
        <v>0</v>
      </c>
      <c r="AK33" s="284">
        <v>0</v>
      </c>
      <c r="AL33" s="284">
        <v>0</v>
      </c>
      <c r="AM33" s="284">
        <v>0</v>
      </c>
      <c r="AN33" s="284">
        <v>0</v>
      </c>
      <c r="AO33" s="284">
        <v>0</v>
      </c>
      <c r="AP33" s="284">
        <v>0</v>
      </c>
      <c r="AQ33" s="284">
        <v>0</v>
      </c>
      <c r="AR33" s="284">
        <v>0</v>
      </c>
      <c r="AS33" s="284">
        <v>0</v>
      </c>
      <c r="AT33" s="284">
        <v>0</v>
      </c>
      <c r="AU33" s="284">
        <v>0</v>
      </c>
      <c r="AV33" s="284">
        <v>0</v>
      </c>
      <c r="AW33" s="284">
        <v>0</v>
      </c>
      <c r="AX33" s="284">
        <v>0</v>
      </c>
      <c r="AY33" s="284">
        <v>0</v>
      </c>
      <c r="AZ33" s="284">
        <v>0</v>
      </c>
      <c r="BA33" s="284">
        <v>0</v>
      </c>
      <c r="BB33" s="346">
        <f t="shared" si="62"/>
        <v>0</v>
      </c>
      <c r="BC33" s="346">
        <f t="shared" si="60"/>
        <v>0</v>
      </c>
    </row>
    <row r="34" spans="1:56" x14ac:dyDescent="0.25">
      <c r="A34" s="343" t="s">
        <v>171</v>
      </c>
      <c r="B34" s="348" t="s">
        <v>170</v>
      </c>
      <c r="C34" s="346">
        <f>BB34</f>
        <v>4.75</v>
      </c>
      <c r="D34" s="346">
        <f>P34+T34+X34+AB34+AF34+AJ34+AN34+AR34+AV34+AZ34</f>
        <v>5.5839999999999996</v>
      </c>
      <c r="E34" s="345">
        <f>BB34</f>
        <v>4.75</v>
      </c>
      <c r="F34" s="345">
        <v>0</v>
      </c>
      <c r="G34" s="345">
        <v>0</v>
      </c>
      <c r="H34" s="345">
        <f t="shared" si="61"/>
        <v>5.5839999999999996</v>
      </c>
      <c r="I34" s="284">
        <v>0</v>
      </c>
      <c r="J34" s="284">
        <v>0</v>
      </c>
      <c r="K34" s="284">
        <v>0</v>
      </c>
      <c r="L34" s="284">
        <v>0</v>
      </c>
      <c r="M34" s="284">
        <v>0</v>
      </c>
      <c r="N34" s="284">
        <v>0</v>
      </c>
      <c r="O34" s="284">
        <v>0</v>
      </c>
      <c r="P34" s="284">
        <v>0</v>
      </c>
      <c r="Q34" s="284">
        <v>0</v>
      </c>
      <c r="R34" s="284">
        <v>0</v>
      </c>
      <c r="S34" s="284">
        <v>0</v>
      </c>
      <c r="T34" s="284">
        <v>0</v>
      </c>
      <c r="U34" s="284">
        <v>0</v>
      </c>
      <c r="V34" s="284">
        <v>0</v>
      </c>
      <c r="W34" s="284">
        <v>0</v>
      </c>
      <c r="X34" s="284">
        <v>0</v>
      </c>
      <c r="Y34" s="284">
        <v>0</v>
      </c>
      <c r="Z34" s="284"/>
      <c r="AA34" s="284">
        <v>0</v>
      </c>
      <c r="AB34" s="284">
        <v>0</v>
      </c>
      <c r="AC34" s="284">
        <v>0</v>
      </c>
      <c r="AD34" s="284">
        <v>0</v>
      </c>
      <c r="AE34" s="284">
        <v>0</v>
      </c>
      <c r="AF34" s="284">
        <v>0</v>
      </c>
      <c r="AG34" s="284">
        <v>0</v>
      </c>
      <c r="AH34" s="284">
        <v>4.75</v>
      </c>
      <c r="AI34" s="284">
        <v>0</v>
      </c>
      <c r="AJ34" s="284">
        <v>5.5839999999999996</v>
      </c>
      <c r="AK34" s="284">
        <v>0</v>
      </c>
      <c r="AL34" s="284">
        <v>0</v>
      </c>
      <c r="AM34" s="284">
        <v>0</v>
      </c>
      <c r="AN34" s="284">
        <v>0</v>
      </c>
      <c r="AO34" s="284">
        <v>0</v>
      </c>
      <c r="AP34" s="284">
        <v>0</v>
      </c>
      <c r="AQ34" s="284">
        <v>0</v>
      </c>
      <c r="AR34" s="284">
        <v>0</v>
      </c>
      <c r="AS34" s="284">
        <v>0</v>
      </c>
      <c r="AT34" s="284">
        <v>0</v>
      </c>
      <c r="AU34" s="284">
        <v>0</v>
      </c>
      <c r="AV34" s="284">
        <v>0</v>
      </c>
      <c r="AW34" s="284">
        <v>0</v>
      </c>
      <c r="AX34" s="284">
        <v>0</v>
      </c>
      <c r="AY34" s="284">
        <v>0</v>
      </c>
      <c r="AZ34" s="284">
        <v>0</v>
      </c>
      <c r="BA34" s="284">
        <v>0</v>
      </c>
      <c r="BB34" s="346">
        <f>J34+N34+R34+V34+AL34+Z34+AD34+AH34+AP34+AT34+AX34</f>
        <v>4.75</v>
      </c>
      <c r="BC34" s="346">
        <f t="shared" si="60"/>
        <v>5.5839999999999996</v>
      </c>
      <c r="BD34" s="351">
        <f>BB34-BC34</f>
        <v>-0.83399999999999963</v>
      </c>
    </row>
    <row r="35" spans="1:56" ht="31.5" x14ac:dyDescent="0.25">
      <c r="A35" s="343" t="s">
        <v>63</v>
      </c>
      <c r="B35" s="344" t="s">
        <v>169</v>
      </c>
      <c r="C35" s="346">
        <f t="shared" ref="C35" si="67">SUM(C36:C42)</f>
        <v>0</v>
      </c>
      <c r="D35" s="346">
        <f t="shared" ref="D35:BB35" si="68">SUM(D36:D42)</f>
        <v>0</v>
      </c>
      <c r="E35" s="346">
        <f t="shared" si="68"/>
        <v>0</v>
      </c>
      <c r="F35" s="346">
        <v>0</v>
      </c>
      <c r="G35" s="346">
        <v>0</v>
      </c>
      <c r="H35" s="346">
        <f t="shared" si="61"/>
        <v>0</v>
      </c>
      <c r="I35" s="346">
        <f t="shared" si="68"/>
        <v>0</v>
      </c>
      <c r="J35" s="346">
        <f t="shared" si="68"/>
        <v>0</v>
      </c>
      <c r="K35" s="346">
        <f t="shared" si="68"/>
        <v>0</v>
      </c>
      <c r="L35" s="346">
        <f t="shared" si="68"/>
        <v>0</v>
      </c>
      <c r="M35" s="346">
        <f t="shared" si="68"/>
        <v>0</v>
      </c>
      <c r="N35" s="346">
        <f>SUM(N36:N42)</f>
        <v>0</v>
      </c>
      <c r="O35" s="346">
        <f t="shared" si="68"/>
        <v>0</v>
      </c>
      <c r="P35" s="346">
        <f>SUM(P36:P42)</f>
        <v>0</v>
      </c>
      <c r="Q35" s="346">
        <f t="shared" si="68"/>
        <v>0</v>
      </c>
      <c r="R35" s="346">
        <f>SUM(R36:R42)</f>
        <v>0</v>
      </c>
      <c r="S35" s="346">
        <f t="shared" si="68"/>
        <v>0</v>
      </c>
      <c r="T35" s="346">
        <f>SUM(T36:T42)</f>
        <v>0</v>
      </c>
      <c r="U35" s="346">
        <f t="shared" si="68"/>
        <v>0</v>
      </c>
      <c r="V35" s="346">
        <f>SUM(V36:V42)</f>
        <v>0</v>
      </c>
      <c r="W35" s="346">
        <f t="shared" si="68"/>
        <v>0</v>
      </c>
      <c r="X35" s="346">
        <f>SUM(X36:X42)</f>
        <v>0</v>
      </c>
      <c r="Y35" s="346">
        <f t="shared" si="68"/>
        <v>0</v>
      </c>
      <c r="Z35" s="346">
        <f t="shared" ref="Z35" si="69">SUM(Z36:Z42)</f>
        <v>0</v>
      </c>
      <c r="AA35" s="346">
        <f t="shared" si="68"/>
        <v>0</v>
      </c>
      <c r="AB35" s="346">
        <f t="shared" ref="AB35" si="70">SUM(AB36:AB42)</f>
        <v>0</v>
      </c>
      <c r="AC35" s="346">
        <f t="shared" si="68"/>
        <v>0</v>
      </c>
      <c r="AD35" s="346">
        <f t="shared" ref="AD35" si="71">SUM(AD36:AD42)</f>
        <v>0</v>
      </c>
      <c r="AE35" s="346">
        <f t="shared" si="68"/>
        <v>0</v>
      </c>
      <c r="AF35" s="346">
        <f t="shared" ref="AF35" si="72">SUM(AF36:AF42)</f>
        <v>0</v>
      </c>
      <c r="AG35" s="346">
        <f t="shared" si="68"/>
        <v>0</v>
      </c>
      <c r="AH35" s="346">
        <f t="shared" ref="AH35:AI35" si="73">SUM(AH36:AH42)</f>
        <v>0</v>
      </c>
      <c r="AI35" s="346">
        <f t="shared" si="73"/>
        <v>0</v>
      </c>
      <c r="AJ35" s="346">
        <f t="shared" si="68"/>
        <v>0</v>
      </c>
      <c r="AK35" s="346">
        <f t="shared" si="68"/>
        <v>0</v>
      </c>
      <c r="AL35" s="346">
        <f t="shared" ref="AL35" si="74">SUM(AL36:AL42)</f>
        <v>0</v>
      </c>
      <c r="AM35" s="346">
        <f t="shared" si="68"/>
        <v>0</v>
      </c>
      <c r="AN35" s="346">
        <f t="shared" si="68"/>
        <v>0</v>
      </c>
      <c r="AO35" s="346">
        <f t="shared" si="68"/>
        <v>0</v>
      </c>
      <c r="AP35" s="346">
        <f t="shared" si="68"/>
        <v>0</v>
      </c>
      <c r="AQ35" s="346">
        <f t="shared" ref="AQ35:BA35" si="75">SUM(AQ36:AQ42)</f>
        <v>0</v>
      </c>
      <c r="AR35" s="346">
        <f t="shared" si="75"/>
        <v>0</v>
      </c>
      <c r="AS35" s="346">
        <f t="shared" si="75"/>
        <v>0</v>
      </c>
      <c r="AT35" s="346">
        <f t="shared" ref="AT35" si="76">SUM(AT36:AT42)</f>
        <v>0</v>
      </c>
      <c r="AU35" s="346">
        <f t="shared" si="75"/>
        <v>0</v>
      </c>
      <c r="AV35" s="346">
        <f t="shared" si="75"/>
        <v>0</v>
      </c>
      <c r="AW35" s="346">
        <f t="shared" si="75"/>
        <v>0</v>
      </c>
      <c r="AX35" s="346">
        <f t="shared" ref="AX35" si="77">SUM(AX36:AX42)</f>
        <v>0</v>
      </c>
      <c r="AY35" s="346">
        <f t="shared" si="75"/>
        <v>0</v>
      </c>
      <c r="AZ35" s="346">
        <f t="shared" si="75"/>
        <v>0</v>
      </c>
      <c r="BA35" s="346">
        <f t="shared" si="75"/>
        <v>0</v>
      </c>
      <c r="BB35" s="346">
        <f t="shared" si="68"/>
        <v>0</v>
      </c>
      <c r="BC35" s="346">
        <f t="shared" si="60"/>
        <v>0</v>
      </c>
    </row>
    <row r="36" spans="1:56" ht="31.5" x14ac:dyDescent="0.25">
      <c r="A36" s="347" t="s">
        <v>168</v>
      </c>
      <c r="B36" s="352" t="s">
        <v>167</v>
      </c>
      <c r="C36" s="346">
        <v>0</v>
      </c>
      <c r="D36" s="346">
        <v>0</v>
      </c>
      <c r="E36" s="345">
        <f t="shared" ref="E36:E42" si="78">I36+BC36</f>
        <v>0</v>
      </c>
      <c r="F36" s="345">
        <v>0</v>
      </c>
      <c r="G36" s="345">
        <v>0</v>
      </c>
      <c r="H36" s="345">
        <f t="shared" si="61"/>
        <v>0</v>
      </c>
      <c r="I36" s="284">
        <v>0</v>
      </c>
      <c r="J36" s="284">
        <v>0</v>
      </c>
      <c r="K36" s="284">
        <v>0</v>
      </c>
      <c r="L36" s="284">
        <v>0</v>
      </c>
      <c r="M36" s="284">
        <v>0</v>
      </c>
      <c r="N36" s="284">
        <v>0</v>
      </c>
      <c r="O36" s="284">
        <v>0</v>
      </c>
      <c r="P36" s="284">
        <v>0</v>
      </c>
      <c r="Q36" s="284">
        <v>0</v>
      </c>
      <c r="R36" s="284">
        <v>0</v>
      </c>
      <c r="S36" s="284">
        <v>0</v>
      </c>
      <c r="T36" s="284">
        <v>0</v>
      </c>
      <c r="U36" s="284">
        <v>0</v>
      </c>
      <c r="V36" s="284">
        <v>0</v>
      </c>
      <c r="W36" s="284">
        <v>0</v>
      </c>
      <c r="X36" s="284">
        <v>0</v>
      </c>
      <c r="Y36" s="284">
        <v>0</v>
      </c>
      <c r="Z36" s="284">
        <v>0</v>
      </c>
      <c r="AA36" s="284">
        <v>0</v>
      </c>
      <c r="AB36" s="284">
        <v>0</v>
      </c>
      <c r="AC36" s="284">
        <v>0</v>
      </c>
      <c r="AD36" s="284">
        <v>0</v>
      </c>
      <c r="AE36" s="284">
        <v>0</v>
      </c>
      <c r="AF36" s="284">
        <v>0</v>
      </c>
      <c r="AG36" s="284">
        <v>0</v>
      </c>
      <c r="AH36" s="284">
        <v>0</v>
      </c>
      <c r="AI36" s="284">
        <v>0</v>
      </c>
      <c r="AJ36" s="284">
        <v>0</v>
      </c>
      <c r="AK36" s="284">
        <v>0</v>
      </c>
      <c r="AL36" s="284">
        <v>0</v>
      </c>
      <c r="AM36" s="284">
        <v>0</v>
      </c>
      <c r="AN36" s="284">
        <v>0</v>
      </c>
      <c r="AO36" s="284">
        <v>0</v>
      </c>
      <c r="AP36" s="284">
        <v>0</v>
      </c>
      <c r="AQ36" s="284">
        <v>0</v>
      </c>
      <c r="AR36" s="284">
        <v>0</v>
      </c>
      <c r="AS36" s="284">
        <v>0</v>
      </c>
      <c r="AT36" s="284">
        <v>0</v>
      </c>
      <c r="AU36" s="284">
        <v>0</v>
      </c>
      <c r="AV36" s="284">
        <v>0</v>
      </c>
      <c r="AW36" s="284">
        <v>0</v>
      </c>
      <c r="AX36" s="284">
        <v>0</v>
      </c>
      <c r="AY36" s="284">
        <v>0</v>
      </c>
      <c r="AZ36" s="284">
        <v>0</v>
      </c>
      <c r="BA36" s="284">
        <v>0</v>
      </c>
      <c r="BB36" s="346">
        <f t="shared" si="62"/>
        <v>0</v>
      </c>
      <c r="BC36" s="346">
        <f t="shared" si="60"/>
        <v>0</v>
      </c>
    </row>
    <row r="37" spans="1:56" x14ac:dyDescent="0.25">
      <c r="A37" s="347" t="s">
        <v>166</v>
      </c>
      <c r="B37" s="352" t="s">
        <v>156</v>
      </c>
      <c r="C37" s="346">
        <v>0</v>
      </c>
      <c r="D37" s="346">
        <v>0</v>
      </c>
      <c r="E37" s="345">
        <f t="shared" si="78"/>
        <v>0</v>
      </c>
      <c r="F37" s="345">
        <v>0</v>
      </c>
      <c r="G37" s="345">
        <v>0</v>
      </c>
      <c r="H37" s="345">
        <f t="shared" si="61"/>
        <v>0</v>
      </c>
      <c r="I37" s="284">
        <v>0</v>
      </c>
      <c r="J37" s="284">
        <v>0</v>
      </c>
      <c r="K37" s="284">
        <v>0</v>
      </c>
      <c r="L37" s="284">
        <v>0</v>
      </c>
      <c r="M37" s="284">
        <v>0</v>
      </c>
      <c r="N37" s="284">
        <v>0</v>
      </c>
      <c r="O37" s="284">
        <v>0</v>
      </c>
      <c r="P37" s="284">
        <v>0</v>
      </c>
      <c r="Q37" s="284">
        <v>0</v>
      </c>
      <c r="R37" s="284">
        <v>0</v>
      </c>
      <c r="S37" s="284">
        <v>0</v>
      </c>
      <c r="T37" s="284">
        <v>0</v>
      </c>
      <c r="U37" s="284">
        <v>0</v>
      </c>
      <c r="V37" s="284">
        <v>0</v>
      </c>
      <c r="W37" s="284">
        <v>0</v>
      </c>
      <c r="X37" s="284">
        <v>0</v>
      </c>
      <c r="Y37" s="284">
        <v>0</v>
      </c>
      <c r="Z37" s="284">
        <v>0</v>
      </c>
      <c r="AA37" s="284">
        <v>0</v>
      </c>
      <c r="AB37" s="284">
        <v>0</v>
      </c>
      <c r="AC37" s="284">
        <v>0</v>
      </c>
      <c r="AD37" s="284">
        <v>0</v>
      </c>
      <c r="AE37" s="284">
        <v>0</v>
      </c>
      <c r="AF37" s="284">
        <v>0</v>
      </c>
      <c r="AG37" s="284">
        <v>0</v>
      </c>
      <c r="AH37" s="284">
        <v>0</v>
      </c>
      <c r="AI37" s="284">
        <v>0</v>
      </c>
      <c r="AJ37" s="284">
        <v>0</v>
      </c>
      <c r="AK37" s="284">
        <v>0</v>
      </c>
      <c r="AL37" s="284">
        <v>0</v>
      </c>
      <c r="AM37" s="284">
        <v>0</v>
      </c>
      <c r="AN37" s="284">
        <v>0</v>
      </c>
      <c r="AO37" s="284">
        <v>0</v>
      </c>
      <c r="AP37" s="284">
        <v>0</v>
      </c>
      <c r="AQ37" s="284">
        <v>0</v>
      </c>
      <c r="AR37" s="284">
        <v>0</v>
      </c>
      <c r="AS37" s="284">
        <v>0</v>
      </c>
      <c r="AT37" s="284">
        <v>0</v>
      </c>
      <c r="AU37" s="284">
        <v>0</v>
      </c>
      <c r="AV37" s="284">
        <v>0</v>
      </c>
      <c r="AW37" s="284">
        <v>0</v>
      </c>
      <c r="AX37" s="284">
        <v>0</v>
      </c>
      <c r="AY37" s="284">
        <v>0</v>
      </c>
      <c r="AZ37" s="284">
        <v>0</v>
      </c>
      <c r="BA37" s="284">
        <v>0</v>
      </c>
      <c r="BB37" s="346">
        <f t="shared" si="62"/>
        <v>0</v>
      </c>
      <c r="BC37" s="346">
        <f t="shared" si="60"/>
        <v>0</v>
      </c>
    </row>
    <row r="38" spans="1:56" x14ac:dyDescent="0.25">
      <c r="A38" s="347" t="s">
        <v>165</v>
      </c>
      <c r="B38" s="352" t="s">
        <v>154</v>
      </c>
      <c r="C38" s="346">
        <v>0</v>
      </c>
      <c r="D38" s="346">
        <v>0</v>
      </c>
      <c r="E38" s="345">
        <f t="shared" si="78"/>
        <v>0</v>
      </c>
      <c r="F38" s="345">
        <v>0</v>
      </c>
      <c r="G38" s="345">
        <v>0</v>
      </c>
      <c r="H38" s="345">
        <f t="shared" si="61"/>
        <v>0</v>
      </c>
      <c r="I38" s="284">
        <v>0</v>
      </c>
      <c r="J38" s="284">
        <v>0</v>
      </c>
      <c r="K38" s="284">
        <v>0</v>
      </c>
      <c r="L38" s="284">
        <v>0</v>
      </c>
      <c r="M38" s="284">
        <v>0</v>
      </c>
      <c r="N38" s="284">
        <v>0</v>
      </c>
      <c r="O38" s="284">
        <v>0</v>
      </c>
      <c r="P38" s="284">
        <v>0</v>
      </c>
      <c r="Q38" s="284">
        <v>0</v>
      </c>
      <c r="R38" s="284">
        <v>0</v>
      </c>
      <c r="S38" s="284">
        <v>0</v>
      </c>
      <c r="T38" s="284">
        <v>0</v>
      </c>
      <c r="U38" s="284">
        <v>0</v>
      </c>
      <c r="V38" s="284">
        <v>0</v>
      </c>
      <c r="W38" s="284">
        <v>0</v>
      </c>
      <c r="X38" s="284">
        <v>0</v>
      </c>
      <c r="Y38" s="284">
        <v>0</v>
      </c>
      <c r="Z38" s="284">
        <v>0</v>
      </c>
      <c r="AA38" s="284">
        <v>0</v>
      </c>
      <c r="AB38" s="284">
        <v>0</v>
      </c>
      <c r="AC38" s="284">
        <v>0</v>
      </c>
      <c r="AD38" s="284">
        <v>0</v>
      </c>
      <c r="AE38" s="284">
        <v>0</v>
      </c>
      <c r="AF38" s="284">
        <v>0</v>
      </c>
      <c r="AG38" s="284">
        <v>0</v>
      </c>
      <c r="AH38" s="284">
        <v>0</v>
      </c>
      <c r="AI38" s="284">
        <v>0</v>
      </c>
      <c r="AJ38" s="284">
        <v>0</v>
      </c>
      <c r="AK38" s="284">
        <v>0</v>
      </c>
      <c r="AL38" s="284">
        <v>0</v>
      </c>
      <c r="AM38" s="284">
        <v>0</v>
      </c>
      <c r="AN38" s="284">
        <v>0</v>
      </c>
      <c r="AO38" s="284">
        <v>0</v>
      </c>
      <c r="AP38" s="284">
        <v>0</v>
      </c>
      <c r="AQ38" s="284">
        <v>0</v>
      </c>
      <c r="AR38" s="284">
        <v>0</v>
      </c>
      <c r="AS38" s="284">
        <v>0</v>
      </c>
      <c r="AT38" s="284">
        <v>0</v>
      </c>
      <c r="AU38" s="284">
        <v>0</v>
      </c>
      <c r="AV38" s="284">
        <v>0</v>
      </c>
      <c r="AW38" s="284">
        <v>0</v>
      </c>
      <c r="AX38" s="284">
        <v>0</v>
      </c>
      <c r="AY38" s="284">
        <v>0</v>
      </c>
      <c r="AZ38" s="284">
        <v>0</v>
      </c>
      <c r="BA38" s="284">
        <v>0</v>
      </c>
      <c r="BB38" s="346">
        <f t="shared" si="62"/>
        <v>0</v>
      </c>
      <c r="BC38" s="346">
        <f t="shared" si="60"/>
        <v>0</v>
      </c>
    </row>
    <row r="39" spans="1:56" ht="31.5" x14ac:dyDescent="0.25">
      <c r="A39" s="347" t="s">
        <v>164</v>
      </c>
      <c r="B39" s="348" t="s">
        <v>152</v>
      </c>
      <c r="C39" s="346">
        <v>0</v>
      </c>
      <c r="D39" s="346">
        <v>0</v>
      </c>
      <c r="E39" s="345">
        <f t="shared" si="78"/>
        <v>0</v>
      </c>
      <c r="F39" s="345">
        <v>0</v>
      </c>
      <c r="G39" s="345">
        <v>0</v>
      </c>
      <c r="H39" s="345">
        <f t="shared" si="61"/>
        <v>0</v>
      </c>
      <c r="I39" s="284">
        <v>0</v>
      </c>
      <c r="J39" s="284">
        <v>0</v>
      </c>
      <c r="K39" s="284">
        <v>0</v>
      </c>
      <c r="L39" s="284">
        <v>0</v>
      </c>
      <c r="M39" s="284">
        <v>0</v>
      </c>
      <c r="N39" s="284">
        <v>0</v>
      </c>
      <c r="O39" s="284">
        <v>0</v>
      </c>
      <c r="P39" s="284">
        <v>0</v>
      </c>
      <c r="Q39" s="284">
        <v>0</v>
      </c>
      <c r="R39" s="284">
        <v>0</v>
      </c>
      <c r="S39" s="284">
        <v>0</v>
      </c>
      <c r="T39" s="284">
        <v>0</v>
      </c>
      <c r="U39" s="284">
        <v>0</v>
      </c>
      <c r="V39" s="284">
        <v>0</v>
      </c>
      <c r="W39" s="284">
        <v>0</v>
      </c>
      <c r="X39" s="284">
        <v>0</v>
      </c>
      <c r="Y39" s="284">
        <v>0</v>
      </c>
      <c r="Z39" s="284">
        <v>0</v>
      </c>
      <c r="AA39" s="284">
        <v>0</v>
      </c>
      <c r="AB39" s="284">
        <v>0</v>
      </c>
      <c r="AC39" s="284">
        <v>0</v>
      </c>
      <c r="AD39" s="284">
        <v>0</v>
      </c>
      <c r="AE39" s="284">
        <v>0</v>
      </c>
      <c r="AF39" s="284">
        <v>0</v>
      </c>
      <c r="AG39" s="284">
        <v>0</v>
      </c>
      <c r="AH39" s="284">
        <v>0</v>
      </c>
      <c r="AI39" s="284">
        <v>0</v>
      </c>
      <c r="AJ39" s="284">
        <v>0</v>
      </c>
      <c r="AK39" s="284">
        <v>0</v>
      </c>
      <c r="AL39" s="284">
        <v>0</v>
      </c>
      <c r="AM39" s="284">
        <v>0</v>
      </c>
      <c r="AN39" s="284">
        <v>0</v>
      </c>
      <c r="AO39" s="284">
        <v>0</v>
      </c>
      <c r="AP39" s="284">
        <v>0</v>
      </c>
      <c r="AQ39" s="284">
        <v>0</v>
      </c>
      <c r="AR39" s="284">
        <v>0</v>
      </c>
      <c r="AS39" s="284">
        <v>0</v>
      </c>
      <c r="AT39" s="284">
        <v>0</v>
      </c>
      <c r="AU39" s="284">
        <v>0</v>
      </c>
      <c r="AV39" s="284">
        <v>0</v>
      </c>
      <c r="AW39" s="284">
        <v>0</v>
      </c>
      <c r="AX39" s="284">
        <v>0</v>
      </c>
      <c r="AY39" s="284">
        <v>0</v>
      </c>
      <c r="AZ39" s="284">
        <v>0</v>
      </c>
      <c r="BA39" s="284">
        <v>0</v>
      </c>
      <c r="BB39" s="346">
        <f t="shared" si="62"/>
        <v>0</v>
      </c>
      <c r="BC39" s="346">
        <f t="shared" si="60"/>
        <v>0</v>
      </c>
    </row>
    <row r="40" spans="1:56" ht="31.5" x14ac:dyDescent="0.25">
      <c r="A40" s="347" t="s">
        <v>163</v>
      </c>
      <c r="B40" s="348" t="s">
        <v>150</v>
      </c>
      <c r="C40" s="346">
        <v>0</v>
      </c>
      <c r="D40" s="346">
        <v>0</v>
      </c>
      <c r="E40" s="345">
        <f t="shared" si="78"/>
        <v>0</v>
      </c>
      <c r="F40" s="345">
        <v>0</v>
      </c>
      <c r="G40" s="345">
        <v>0</v>
      </c>
      <c r="H40" s="345">
        <f t="shared" si="61"/>
        <v>0</v>
      </c>
      <c r="I40" s="284">
        <v>0</v>
      </c>
      <c r="J40" s="284">
        <v>0</v>
      </c>
      <c r="K40" s="284">
        <v>0</v>
      </c>
      <c r="L40" s="284">
        <v>0</v>
      </c>
      <c r="M40" s="284">
        <v>0</v>
      </c>
      <c r="N40" s="284">
        <v>0</v>
      </c>
      <c r="O40" s="284">
        <v>0</v>
      </c>
      <c r="P40" s="284">
        <v>0</v>
      </c>
      <c r="Q40" s="284">
        <v>0</v>
      </c>
      <c r="R40" s="284">
        <v>0</v>
      </c>
      <c r="S40" s="284">
        <v>0</v>
      </c>
      <c r="T40" s="284">
        <v>0</v>
      </c>
      <c r="U40" s="284">
        <v>0</v>
      </c>
      <c r="V40" s="284">
        <v>0</v>
      </c>
      <c r="W40" s="284">
        <v>0</v>
      </c>
      <c r="X40" s="284">
        <v>0</v>
      </c>
      <c r="Y40" s="284">
        <v>0</v>
      </c>
      <c r="Z40" s="284">
        <v>0</v>
      </c>
      <c r="AA40" s="284">
        <v>0</v>
      </c>
      <c r="AB40" s="284">
        <v>0</v>
      </c>
      <c r="AC40" s="284">
        <v>0</v>
      </c>
      <c r="AD40" s="284">
        <v>0</v>
      </c>
      <c r="AE40" s="284">
        <v>0</v>
      </c>
      <c r="AF40" s="284">
        <v>0</v>
      </c>
      <c r="AG40" s="284">
        <v>0</v>
      </c>
      <c r="AH40" s="284">
        <v>0</v>
      </c>
      <c r="AI40" s="284">
        <v>0</v>
      </c>
      <c r="AJ40" s="284">
        <v>0</v>
      </c>
      <c r="AK40" s="284">
        <v>0</v>
      </c>
      <c r="AL40" s="284">
        <v>0</v>
      </c>
      <c r="AM40" s="284">
        <v>0</v>
      </c>
      <c r="AN40" s="284">
        <v>0</v>
      </c>
      <c r="AO40" s="284">
        <v>0</v>
      </c>
      <c r="AP40" s="284">
        <v>0</v>
      </c>
      <c r="AQ40" s="284">
        <v>0</v>
      </c>
      <c r="AR40" s="284">
        <v>0</v>
      </c>
      <c r="AS40" s="284">
        <v>0</v>
      </c>
      <c r="AT40" s="284">
        <v>0</v>
      </c>
      <c r="AU40" s="284">
        <v>0</v>
      </c>
      <c r="AV40" s="284">
        <v>0</v>
      </c>
      <c r="AW40" s="284">
        <v>0</v>
      </c>
      <c r="AX40" s="284">
        <v>0</v>
      </c>
      <c r="AY40" s="284">
        <v>0</v>
      </c>
      <c r="AZ40" s="284">
        <v>0</v>
      </c>
      <c r="BA40" s="284">
        <v>0</v>
      </c>
      <c r="BB40" s="346">
        <f t="shared" si="62"/>
        <v>0</v>
      </c>
      <c r="BC40" s="346">
        <f t="shared" si="60"/>
        <v>0</v>
      </c>
    </row>
    <row r="41" spans="1:56" x14ac:dyDescent="0.25">
      <c r="A41" s="347" t="s">
        <v>162</v>
      </c>
      <c r="B41" s="348" t="s">
        <v>148</v>
      </c>
      <c r="C41" s="346">
        <v>0</v>
      </c>
      <c r="D41" s="346">
        <v>0</v>
      </c>
      <c r="E41" s="345">
        <f t="shared" si="78"/>
        <v>0</v>
      </c>
      <c r="F41" s="345">
        <v>0</v>
      </c>
      <c r="G41" s="345">
        <v>0</v>
      </c>
      <c r="H41" s="345">
        <f t="shared" si="61"/>
        <v>0</v>
      </c>
      <c r="I41" s="284">
        <v>0</v>
      </c>
      <c r="J41" s="284">
        <v>0</v>
      </c>
      <c r="K41" s="284">
        <v>0</v>
      </c>
      <c r="L41" s="284">
        <v>0</v>
      </c>
      <c r="M41" s="284">
        <v>0</v>
      </c>
      <c r="N41" s="284">
        <v>0</v>
      </c>
      <c r="O41" s="284">
        <v>0</v>
      </c>
      <c r="P41" s="284">
        <v>0</v>
      </c>
      <c r="Q41" s="284">
        <v>0</v>
      </c>
      <c r="R41" s="284">
        <v>0</v>
      </c>
      <c r="S41" s="284">
        <v>0</v>
      </c>
      <c r="T41" s="284">
        <v>0</v>
      </c>
      <c r="U41" s="284">
        <v>0</v>
      </c>
      <c r="V41" s="284">
        <v>0</v>
      </c>
      <c r="W41" s="284">
        <v>0</v>
      </c>
      <c r="X41" s="284">
        <v>0</v>
      </c>
      <c r="Y41" s="284">
        <v>0</v>
      </c>
      <c r="Z41" s="284">
        <v>0</v>
      </c>
      <c r="AA41" s="284">
        <v>0</v>
      </c>
      <c r="AB41" s="284">
        <v>0</v>
      </c>
      <c r="AC41" s="284">
        <v>0</v>
      </c>
      <c r="AD41" s="284">
        <v>0</v>
      </c>
      <c r="AE41" s="284">
        <v>0</v>
      </c>
      <c r="AF41" s="284">
        <v>0</v>
      </c>
      <c r="AG41" s="284">
        <v>0</v>
      </c>
      <c r="AH41" s="284">
        <v>0</v>
      </c>
      <c r="AI41" s="284">
        <v>0</v>
      </c>
      <c r="AJ41" s="284">
        <v>0</v>
      </c>
      <c r="AK41" s="284">
        <v>0</v>
      </c>
      <c r="AL41" s="284">
        <v>0</v>
      </c>
      <c r="AM41" s="284">
        <v>0</v>
      </c>
      <c r="AN41" s="284">
        <v>0</v>
      </c>
      <c r="AO41" s="284">
        <v>0</v>
      </c>
      <c r="AP41" s="284">
        <v>0</v>
      </c>
      <c r="AQ41" s="284">
        <v>0</v>
      </c>
      <c r="AR41" s="284">
        <v>0</v>
      </c>
      <c r="AS41" s="284">
        <v>0</v>
      </c>
      <c r="AT41" s="284">
        <v>0</v>
      </c>
      <c r="AU41" s="284">
        <v>0</v>
      </c>
      <c r="AV41" s="284">
        <v>0</v>
      </c>
      <c r="AW41" s="284">
        <v>0</v>
      </c>
      <c r="AX41" s="284">
        <v>0</v>
      </c>
      <c r="AY41" s="284">
        <v>0</v>
      </c>
      <c r="AZ41" s="284">
        <v>0</v>
      </c>
      <c r="BA41" s="284">
        <v>0</v>
      </c>
      <c r="BB41" s="346">
        <f t="shared" si="62"/>
        <v>0</v>
      </c>
      <c r="BC41" s="346">
        <f t="shared" si="60"/>
        <v>0</v>
      </c>
    </row>
    <row r="42" spans="1:56" ht="18.75" x14ac:dyDescent="0.25">
      <c r="A42" s="347" t="s">
        <v>161</v>
      </c>
      <c r="B42" s="352" t="s">
        <v>146</v>
      </c>
      <c r="C42" s="346">
        <v>0</v>
      </c>
      <c r="D42" s="346">
        <v>0</v>
      </c>
      <c r="E42" s="345">
        <f t="shared" si="78"/>
        <v>0</v>
      </c>
      <c r="F42" s="345">
        <v>0</v>
      </c>
      <c r="G42" s="345">
        <v>0</v>
      </c>
      <c r="H42" s="345">
        <f t="shared" si="61"/>
        <v>0</v>
      </c>
      <c r="I42" s="284">
        <v>0</v>
      </c>
      <c r="J42" s="284">
        <v>0</v>
      </c>
      <c r="K42" s="284">
        <v>0</v>
      </c>
      <c r="L42" s="284">
        <v>0</v>
      </c>
      <c r="M42" s="284">
        <v>0</v>
      </c>
      <c r="N42" s="284">
        <v>0</v>
      </c>
      <c r="O42" s="284">
        <v>0</v>
      </c>
      <c r="P42" s="284">
        <v>0</v>
      </c>
      <c r="Q42" s="284">
        <v>0</v>
      </c>
      <c r="R42" s="284">
        <v>0</v>
      </c>
      <c r="S42" s="284">
        <v>0</v>
      </c>
      <c r="T42" s="284">
        <v>0</v>
      </c>
      <c r="U42" s="284">
        <v>0</v>
      </c>
      <c r="V42" s="284">
        <v>0</v>
      </c>
      <c r="W42" s="284">
        <v>0</v>
      </c>
      <c r="X42" s="284">
        <v>0</v>
      </c>
      <c r="Y42" s="284">
        <v>0</v>
      </c>
      <c r="Z42" s="284">
        <v>0</v>
      </c>
      <c r="AA42" s="284">
        <v>0</v>
      </c>
      <c r="AB42" s="284">
        <v>0</v>
      </c>
      <c r="AC42" s="284">
        <v>0</v>
      </c>
      <c r="AD42" s="284">
        <v>0</v>
      </c>
      <c r="AE42" s="284">
        <v>0</v>
      </c>
      <c r="AF42" s="284">
        <v>0</v>
      </c>
      <c r="AG42" s="284">
        <v>0</v>
      </c>
      <c r="AH42" s="284">
        <v>0</v>
      </c>
      <c r="AI42" s="284">
        <v>0</v>
      </c>
      <c r="AJ42" s="284">
        <v>0</v>
      </c>
      <c r="AK42" s="284">
        <v>0</v>
      </c>
      <c r="AL42" s="284">
        <v>0</v>
      </c>
      <c r="AM42" s="284">
        <v>0</v>
      </c>
      <c r="AN42" s="284">
        <v>0</v>
      </c>
      <c r="AO42" s="284">
        <v>0</v>
      </c>
      <c r="AP42" s="284">
        <v>0</v>
      </c>
      <c r="AQ42" s="284">
        <v>0</v>
      </c>
      <c r="AR42" s="284">
        <v>0</v>
      </c>
      <c r="AS42" s="284">
        <v>0</v>
      </c>
      <c r="AT42" s="284">
        <v>0</v>
      </c>
      <c r="AU42" s="284">
        <v>0</v>
      </c>
      <c r="AV42" s="284">
        <v>0</v>
      </c>
      <c r="AW42" s="284">
        <v>0</v>
      </c>
      <c r="AX42" s="284">
        <v>0</v>
      </c>
      <c r="AY42" s="284">
        <v>0</v>
      </c>
      <c r="AZ42" s="284">
        <v>0</v>
      </c>
      <c r="BA42" s="284">
        <v>0</v>
      </c>
      <c r="BB42" s="346">
        <f t="shared" si="62"/>
        <v>0</v>
      </c>
      <c r="BC42" s="346">
        <f t="shared" si="60"/>
        <v>0</v>
      </c>
    </row>
    <row r="43" spans="1:56" x14ac:dyDescent="0.25">
      <c r="A43" s="343" t="s">
        <v>62</v>
      </c>
      <c r="B43" s="344" t="s">
        <v>160</v>
      </c>
      <c r="C43" s="346">
        <f t="shared" ref="C43" si="79">SUM(C44:C50)</f>
        <v>4.75</v>
      </c>
      <c r="D43" s="346">
        <f t="shared" ref="D43:AP43" si="80">SUM(D44:D50)</f>
        <v>5.5839999999999996</v>
      </c>
      <c r="E43" s="346">
        <f>BB43</f>
        <v>4.75</v>
      </c>
      <c r="F43" s="346">
        <v>0</v>
      </c>
      <c r="G43" s="346">
        <v>0</v>
      </c>
      <c r="H43" s="346">
        <f t="shared" si="61"/>
        <v>5.5839999999999996</v>
      </c>
      <c r="I43" s="346">
        <f t="shared" si="80"/>
        <v>0</v>
      </c>
      <c r="J43" s="346">
        <f t="shared" si="80"/>
        <v>0</v>
      </c>
      <c r="K43" s="346">
        <f t="shared" si="80"/>
        <v>0</v>
      </c>
      <c r="L43" s="346">
        <f t="shared" si="80"/>
        <v>0</v>
      </c>
      <c r="M43" s="346">
        <f t="shared" si="80"/>
        <v>0</v>
      </c>
      <c r="N43" s="346">
        <f>SUM(N44:N50)</f>
        <v>0</v>
      </c>
      <c r="O43" s="346">
        <f t="shared" si="80"/>
        <v>0</v>
      </c>
      <c r="P43" s="346">
        <f>SUM(P44:P50)</f>
        <v>0</v>
      </c>
      <c r="Q43" s="346">
        <f t="shared" si="80"/>
        <v>0</v>
      </c>
      <c r="R43" s="346">
        <f>SUM(R44:R50)</f>
        <v>0</v>
      </c>
      <c r="S43" s="346">
        <f t="shared" si="80"/>
        <v>0</v>
      </c>
      <c r="T43" s="346">
        <f>SUM(T44:T50)</f>
        <v>0</v>
      </c>
      <c r="U43" s="346">
        <f t="shared" si="80"/>
        <v>0</v>
      </c>
      <c r="V43" s="346">
        <f>SUM(V44:V50)</f>
        <v>0</v>
      </c>
      <c r="W43" s="346">
        <f t="shared" si="80"/>
        <v>0</v>
      </c>
      <c r="X43" s="346">
        <f>SUM(X44:X50)</f>
        <v>0</v>
      </c>
      <c r="Y43" s="346">
        <f t="shared" si="80"/>
        <v>0</v>
      </c>
      <c r="Z43" s="346">
        <f t="shared" ref="Z43" si="81">SUM(Z44:Z50)</f>
        <v>0</v>
      </c>
      <c r="AA43" s="346">
        <f t="shared" si="80"/>
        <v>0</v>
      </c>
      <c r="AB43" s="346">
        <f t="shared" ref="AB43" si="82">SUM(AB44:AB50)</f>
        <v>0</v>
      </c>
      <c r="AC43" s="346">
        <f t="shared" si="80"/>
        <v>0</v>
      </c>
      <c r="AD43" s="346">
        <f t="shared" ref="AD43" si="83">SUM(AD44:AD50)</f>
        <v>0</v>
      </c>
      <c r="AE43" s="346">
        <f t="shared" si="80"/>
        <v>0</v>
      </c>
      <c r="AF43" s="346">
        <f t="shared" ref="AF43" si="84">SUM(AF44:AF50)</f>
        <v>0</v>
      </c>
      <c r="AG43" s="346">
        <f t="shared" si="80"/>
        <v>0</v>
      </c>
      <c r="AH43" s="346">
        <f t="shared" ref="AH43:AI43" si="85">SUM(AH44:AH50)</f>
        <v>4.75</v>
      </c>
      <c r="AI43" s="346">
        <f t="shared" si="85"/>
        <v>0</v>
      </c>
      <c r="AJ43" s="346">
        <f t="shared" si="80"/>
        <v>5.5839999999999996</v>
      </c>
      <c r="AK43" s="346">
        <f t="shared" si="80"/>
        <v>0</v>
      </c>
      <c r="AL43" s="346">
        <f t="shared" ref="AL43" si="86">SUM(AL44:AL50)</f>
        <v>0</v>
      </c>
      <c r="AM43" s="346">
        <f t="shared" si="80"/>
        <v>0</v>
      </c>
      <c r="AN43" s="346">
        <f t="shared" si="80"/>
        <v>0</v>
      </c>
      <c r="AO43" s="346">
        <f t="shared" si="80"/>
        <v>0</v>
      </c>
      <c r="AP43" s="346">
        <f t="shared" si="80"/>
        <v>0</v>
      </c>
      <c r="AQ43" s="346">
        <f t="shared" ref="AQ43:BA43" si="87">SUM(AQ44:AQ50)</f>
        <v>0</v>
      </c>
      <c r="AR43" s="346">
        <f t="shared" si="87"/>
        <v>0</v>
      </c>
      <c r="AS43" s="346">
        <f t="shared" si="87"/>
        <v>0</v>
      </c>
      <c r="AT43" s="346">
        <f t="shared" ref="AT43" si="88">SUM(AT44:AT50)</f>
        <v>0</v>
      </c>
      <c r="AU43" s="346">
        <f t="shared" si="87"/>
        <v>0</v>
      </c>
      <c r="AV43" s="346">
        <f t="shared" si="87"/>
        <v>0</v>
      </c>
      <c r="AW43" s="346">
        <f t="shared" si="87"/>
        <v>0</v>
      </c>
      <c r="AX43" s="346">
        <f t="shared" ref="AX43" si="89">SUM(AX44:AX50)</f>
        <v>0</v>
      </c>
      <c r="AY43" s="346">
        <f t="shared" si="87"/>
        <v>0</v>
      </c>
      <c r="AZ43" s="346">
        <f t="shared" si="87"/>
        <v>0</v>
      </c>
      <c r="BA43" s="346">
        <f t="shared" si="87"/>
        <v>0</v>
      </c>
      <c r="BB43" s="346">
        <f>J43+N43+R43+V43+AL43+Z43+AD43+AH43+AP43+AT43+AX43</f>
        <v>4.75</v>
      </c>
      <c r="BC43" s="346">
        <f t="shared" si="60"/>
        <v>5.5839999999999996</v>
      </c>
    </row>
    <row r="44" spans="1:56" x14ac:dyDescent="0.25">
      <c r="A44" s="347" t="s">
        <v>159</v>
      </c>
      <c r="B44" s="348" t="s">
        <v>158</v>
      </c>
      <c r="C44" s="346">
        <v>0</v>
      </c>
      <c r="D44" s="346">
        <v>0</v>
      </c>
      <c r="E44" s="345">
        <f t="shared" ref="E44:E49" si="90">I44+BC44</f>
        <v>0</v>
      </c>
      <c r="F44" s="345">
        <v>0</v>
      </c>
      <c r="G44" s="345">
        <v>0</v>
      </c>
      <c r="H44" s="345">
        <f t="shared" si="61"/>
        <v>0</v>
      </c>
      <c r="I44" s="284">
        <v>0</v>
      </c>
      <c r="J44" s="284">
        <v>0</v>
      </c>
      <c r="K44" s="284">
        <v>0</v>
      </c>
      <c r="L44" s="284">
        <v>0</v>
      </c>
      <c r="M44" s="284">
        <v>0</v>
      </c>
      <c r="N44" s="284">
        <v>0</v>
      </c>
      <c r="O44" s="284">
        <v>0</v>
      </c>
      <c r="P44" s="284">
        <v>0</v>
      </c>
      <c r="Q44" s="284">
        <v>0</v>
      </c>
      <c r="R44" s="284">
        <v>0</v>
      </c>
      <c r="S44" s="284">
        <v>0</v>
      </c>
      <c r="T44" s="284">
        <v>0</v>
      </c>
      <c r="U44" s="284">
        <v>0</v>
      </c>
      <c r="V44" s="284">
        <v>0</v>
      </c>
      <c r="W44" s="284">
        <v>0</v>
      </c>
      <c r="X44" s="284">
        <v>0</v>
      </c>
      <c r="Y44" s="284">
        <v>0</v>
      </c>
      <c r="Z44" s="284">
        <v>0</v>
      </c>
      <c r="AA44" s="284">
        <v>0</v>
      </c>
      <c r="AB44" s="284">
        <v>0</v>
      </c>
      <c r="AC44" s="284">
        <v>0</v>
      </c>
      <c r="AD44" s="284">
        <v>0</v>
      </c>
      <c r="AE44" s="284">
        <v>0</v>
      </c>
      <c r="AF44" s="284">
        <v>0</v>
      </c>
      <c r="AG44" s="284">
        <v>0</v>
      </c>
      <c r="AH44" s="284">
        <v>0</v>
      </c>
      <c r="AI44" s="284">
        <v>0</v>
      </c>
      <c r="AJ44" s="284">
        <v>0</v>
      </c>
      <c r="AK44" s="284">
        <v>0</v>
      </c>
      <c r="AL44" s="284">
        <v>0</v>
      </c>
      <c r="AM44" s="284">
        <v>0</v>
      </c>
      <c r="AN44" s="284">
        <v>0</v>
      </c>
      <c r="AO44" s="284">
        <v>0</v>
      </c>
      <c r="AP44" s="284">
        <v>0</v>
      </c>
      <c r="AQ44" s="284">
        <v>0</v>
      </c>
      <c r="AR44" s="284">
        <v>0</v>
      </c>
      <c r="AS44" s="284">
        <v>0</v>
      </c>
      <c r="AT44" s="284">
        <v>0</v>
      </c>
      <c r="AU44" s="284">
        <v>0</v>
      </c>
      <c r="AV44" s="284">
        <v>0</v>
      </c>
      <c r="AW44" s="284">
        <v>0</v>
      </c>
      <c r="AX44" s="284">
        <v>0</v>
      </c>
      <c r="AY44" s="284">
        <v>0</v>
      </c>
      <c r="AZ44" s="284">
        <v>0</v>
      </c>
      <c r="BA44" s="284">
        <v>0</v>
      </c>
      <c r="BB44" s="346">
        <f t="shared" si="62"/>
        <v>0</v>
      </c>
      <c r="BC44" s="346">
        <f t="shared" si="60"/>
        <v>0</v>
      </c>
    </row>
    <row r="45" spans="1:56" x14ac:dyDescent="0.25">
      <c r="A45" s="347" t="s">
        <v>157</v>
      </c>
      <c r="B45" s="348" t="s">
        <v>156</v>
      </c>
      <c r="C45" s="346">
        <f>C37</f>
        <v>0</v>
      </c>
      <c r="D45" s="346">
        <f>D37</f>
        <v>0</v>
      </c>
      <c r="E45" s="345">
        <f t="shared" si="90"/>
        <v>0</v>
      </c>
      <c r="F45" s="345">
        <v>0</v>
      </c>
      <c r="G45" s="345">
        <v>0</v>
      </c>
      <c r="H45" s="345">
        <f t="shared" si="61"/>
        <v>0</v>
      </c>
      <c r="I45" s="284">
        <v>0</v>
      </c>
      <c r="J45" s="284">
        <v>0</v>
      </c>
      <c r="K45" s="284">
        <v>0</v>
      </c>
      <c r="L45" s="284">
        <v>0</v>
      </c>
      <c r="M45" s="284">
        <v>0</v>
      </c>
      <c r="N45" s="284">
        <v>0</v>
      </c>
      <c r="O45" s="284">
        <v>0</v>
      </c>
      <c r="P45" s="284">
        <v>0</v>
      </c>
      <c r="Q45" s="284">
        <v>0</v>
      </c>
      <c r="R45" s="284">
        <v>0</v>
      </c>
      <c r="S45" s="284">
        <v>0</v>
      </c>
      <c r="T45" s="284">
        <v>0</v>
      </c>
      <c r="U45" s="284">
        <v>0</v>
      </c>
      <c r="V45" s="284">
        <v>0</v>
      </c>
      <c r="W45" s="284">
        <v>0</v>
      </c>
      <c r="X45" s="284">
        <v>0</v>
      </c>
      <c r="Y45" s="284">
        <v>0</v>
      </c>
      <c r="Z45" s="284">
        <v>0</v>
      </c>
      <c r="AA45" s="284">
        <v>0</v>
      </c>
      <c r="AB45" s="284">
        <v>0</v>
      </c>
      <c r="AC45" s="284">
        <v>0</v>
      </c>
      <c r="AD45" s="284">
        <v>0</v>
      </c>
      <c r="AE45" s="284">
        <v>0</v>
      </c>
      <c r="AF45" s="284">
        <v>0</v>
      </c>
      <c r="AG45" s="284">
        <v>0</v>
      </c>
      <c r="AH45" s="284">
        <v>0</v>
      </c>
      <c r="AI45" s="284">
        <v>0</v>
      </c>
      <c r="AJ45" s="284">
        <v>0</v>
      </c>
      <c r="AK45" s="284">
        <v>0</v>
      </c>
      <c r="AL45" s="284">
        <v>0</v>
      </c>
      <c r="AM45" s="284">
        <v>0</v>
      </c>
      <c r="AN45" s="284">
        <v>0</v>
      </c>
      <c r="AO45" s="284">
        <v>0</v>
      </c>
      <c r="AP45" s="284">
        <v>0</v>
      </c>
      <c r="AQ45" s="284">
        <v>0</v>
      </c>
      <c r="AR45" s="284">
        <v>0</v>
      </c>
      <c r="AS45" s="284">
        <v>0</v>
      </c>
      <c r="AT45" s="284">
        <v>0</v>
      </c>
      <c r="AU45" s="284">
        <v>0</v>
      </c>
      <c r="AV45" s="284">
        <v>0</v>
      </c>
      <c r="AW45" s="284">
        <v>0</v>
      </c>
      <c r="AX45" s="284">
        <v>0</v>
      </c>
      <c r="AY45" s="284">
        <v>0</v>
      </c>
      <c r="AZ45" s="284">
        <v>0</v>
      </c>
      <c r="BA45" s="284">
        <v>0</v>
      </c>
      <c r="BB45" s="346">
        <f t="shared" si="62"/>
        <v>0</v>
      </c>
      <c r="BC45" s="346">
        <f t="shared" si="60"/>
        <v>0</v>
      </c>
    </row>
    <row r="46" spans="1:56" x14ac:dyDescent="0.25">
      <c r="A46" s="347" t="s">
        <v>155</v>
      </c>
      <c r="B46" s="348" t="s">
        <v>154</v>
      </c>
      <c r="C46" s="346">
        <v>0</v>
      </c>
      <c r="D46" s="346">
        <v>0</v>
      </c>
      <c r="E46" s="345">
        <f t="shared" si="90"/>
        <v>0</v>
      </c>
      <c r="F46" s="345">
        <v>0</v>
      </c>
      <c r="G46" s="345">
        <v>0</v>
      </c>
      <c r="H46" s="345">
        <f t="shared" si="61"/>
        <v>0</v>
      </c>
      <c r="I46" s="284">
        <v>0</v>
      </c>
      <c r="J46" s="284">
        <v>0</v>
      </c>
      <c r="K46" s="284">
        <v>0</v>
      </c>
      <c r="L46" s="284">
        <v>0</v>
      </c>
      <c r="M46" s="284">
        <v>0</v>
      </c>
      <c r="N46" s="284">
        <v>0</v>
      </c>
      <c r="O46" s="284">
        <v>0</v>
      </c>
      <c r="P46" s="284">
        <v>0</v>
      </c>
      <c r="Q46" s="284">
        <v>0</v>
      </c>
      <c r="R46" s="284">
        <v>0</v>
      </c>
      <c r="S46" s="284">
        <v>0</v>
      </c>
      <c r="T46" s="284">
        <v>0</v>
      </c>
      <c r="U46" s="284">
        <v>0</v>
      </c>
      <c r="V46" s="284">
        <v>0</v>
      </c>
      <c r="W46" s="284">
        <v>0</v>
      </c>
      <c r="X46" s="284">
        <v>0</v>
      </c>
      <c r="Y46" s="284">
        <v>0</v>
      </c>
      <c r="Z46" s="284">
        <v>0</v>
      </c>
      <c r="AA46" s="284">
        <v>0</v>
      </c>
      <c r="AB46" s="284">
        <v>0</v>
      </c>
      <c r="AC46" s="284">
        <v>0</v>
      </c>
      <c r="AD46" s="284">
        <v>0</v>
      </c>
      <c r="AE46" s="284">
        <v>0</v>
      </c>
      <c r="AF46" s="284">
        <v>0</v>
      </c>
      <c r="AG46" s="284">
        <v>0</v>
      </c>
      <c r="AH46" s="284">
        <v>0</v>
      </c>
      <c r="AI46" s="284">
        <v>0</v>
      </c>
      <c r="AJ46" s="284">
        <v>0</v>
      </c>
      <c r="AK46" s="284">
        <v>0</v>
      </c>
      <c r="AL46" s="284">
        <v>0</v>
      </c>
      <c r="AM46" s="284">
        <v>0</v>
      </c>
      <c r="AN46" s="284">
        <v>0</v>
      </c>
      <c r="AO46" s="284">
        <v>0</v>
      </c>
      <c r="AP46" s="284">
        <v>0</v>
      </c>
      <c r="AQ46" s="284">
        <v>0</v>
      </c>
      <c r="AR46" s="284">
        <v>0</v>
      </c>
      <c r="AS46" s="284">
        <v>0</v>
      </c>
      <c r="AT46" s="284">
        <v>0</v>
      </c>
      <c r="AU46" s="284">
        <v>0</v>
      </c>
      <c r="AV46" s="284">
        <v>0</v>
      </c>
      <c r="AW46" s="284">
        <v>0</v>
      </c>
      <c r="AX46" s="284">
        <v>0</v>
      </c>
      <c r="AY46" s="284">
        <v>0</v>
      </c>
      <c r="AZ46" s="284">
        <v>0</v>
      </c>
      <c r="BA46" s="284">
        <v>0</v>
      </c>
      <c r="BB46" s="346">
        <f t="shared" si="62"/>
        <v>0</v>
      </c>
      <c r="BC46" s="346">
        <f t="shared" si="60"/>
        <v>0</v>
      </c>
    </row>
    <row r="47" spans="1:56" ht="31.5" x14ac:dyDescent="0.25">
      <c r="A47" s="347" t="s">
        <v>153</v>
      </c>
      <c r="B47" s="348" t="s">
        <v>152</v>
      </c>
      <c r="C47" s="346">
        <f t="shared" ref="C47:D49" si="91">C39</f>
        <v>0</v>
      </c>
      <c r="D47" s="346">
        <f t="shared" si="91"/>
        <v>0</v>
      </c>
      <c r="E47" s="345">
        <f t="shared" si="90"/>
        <v>0</v>
      </c>
      <c r="F47" s="345">
        <v>0</v>
      </c>
      <c r="G47" s="345">
        <v>0</v>
      </c>
      <c r="H47" s="345">
        <f t="shared" si="61"/>
        <v>0</v>
      </c>
      <c r="I47" s="284">
        <v>0</v>
      </c>
      <c r="J47" s="284">
        <v>0</v>
      </c>
      <c r="K47" s="284">
        <v>0</v>
      </c>
      <c r="L47" s="284">
        <v>0</v>
      </c>
      <c r="M47" s="284">
        <v>0</v>
      </c>
      <c r="N47" s="284">
        <v>0</v>
      </c>
      <c r="O47" s="284">
        <v>0</v>
      </c>
      <c r="P47" s="284">
        <v>0</v>
      </c>
      <c r="Q47" s="284">
        <v>0</v>
      </c>
      <c r="R47" s="284">
        <v>0</v>
      </c>
      <c r="S47" s="284">
        <v>0</v>
      </c>
      <c r="T47" s="284">
        <v>0</v>
      </c>
      <c r="U47" s="284">
        <v>0</v>
      </c>
      <c r="V47" s="284">
        <v>0</v>
      </c>
      <c r="W47" s="284">
        <v>0</v>
      </c>
      <c r="X47" s="284">
        <v>0</v>
      </c>
      <c r="Y47" s="284">
        <v>0</v>
      </c>
      <c r="Z47" s="284">
        <v>0</v>
      </c>
      <c r="AA47" s="284">
        <v>0</v>
      </c>
      <c r="AB47" s="284">
        <v>0</v>
      </c>
      <c r="AC47" s="284">
        <v>0</v>
      </c>
      <c r="AD47" s="284">
        <v>0</v>
      </c>
      <c r="AE47" s="284">
        <v>0</v>
      </c>
      <c r="AF47" s="284">
        <v>0</v>
      </c>
      <c r="AG47" s="284">
        <v>0</v>
      </c>
      <c r="AH47" s="284">
        <v>0</v>
      </c>
      <c r="AI47" s="284">
        <v>0</v>
      </c>
      <c r="AJ47" s="284">
        <v>0</v>
      </c>
      <c r="AK47" s="284">
        <v>0</v>
      </c>
      <c r="AL47" s="284">
        <v>0</v>
      </c>
      <c r="AM47" s="284">
        <v>0</v>
      </c>
      <c r="AN47" s="284">
        <v>0</v>
      </c>
      <c r="AO47" s="284">
        <v>0</v>
      </c>
      <c r="AP47" s="284">
        <v>0</v>
      </c>
      <c r="AQ47" s="284">
        <v>0</v>
      </c>
      <c r="AR47" s="284">
        <v>0</v>
      </c>
      <c r="AS47" s="284">
        <v>0</v>
      </c>
      <c r="AT47" s="284">
        <v>0</v>
      </c>
      <c r="AU47" s="284">
        <v>0</v>
      </c>
      <c r="AV47" s="284">
        <v>0</v>
      </c>
      <c r="AW47" s="284">
        <v>0</v>
      </c>
      <c r="AX47" s="284">
        <v>0</v>
      </c>
      <c r="AY47" s="284">
        <v>0</v>
      </c>
      <c r="AZ47" s="284">
        <v>0</v>
      </c>
      <c r="BA47" s="284">
        <v>0</v>
      </c>
      <c r="BB47" s="346">
        <f t="shared" si="62"/>
        <v>0</v>
      </c>
      <c r="BC47" s="346">
        <f t="shared" si="60"/>
        <v>0</v>
      </c>
    </row>
    <row r="48" spans="1:56" ht="31.5" x14ac:dyDescent="0.25">
      <c r="A48" s="347" t="s">
        <v>151</v>
      </c>
      <c r="B48" s="348" t="s">
        <v>150</v>
      </c>
      <c r="C48" s="346">
        <f t="shared" si="91"/>
        <v>0</v>
      </c>
      <c r="D48" s="346">
        <f t="shared" si="91"/>
        <v>0</v>
      </c>
      <c r="E48" s="345">
        <f t="shared" si="90"/>
        <v>0</v>
      </c>
      <c r="F48" s="345">
        <v>0</v>
      </c>
      <c r="G48" s="345">
        <v>0</v>
      </c>
      <c r="H48" s="345">
        <f t="shared" si="61"/>
        <v>0</v>
      </c>
      <c r="I48" s="284">
        <v>0</v>
      </c>
      <c r="J48" s="284">
        <v>0</v>
      </c>
      <c r="K48" s="284">
        <v>0</v>
      </c>
      <c r="L48" s="284">
        <v>0</v>
      </c>
      <c r="M48" s="284">
        <v>0</v>
      </c>
      <c r="N48" s="284">
        <v>0</v>
      </c>
      <c r="O48" s="284">
        <v>0</v>
      </c>
      <c r="P48" s="284">
        <v>0</v>
      </c>
      <c r="Q48" s="284">
        <v>0</v>
      </c>
      <c r="R48" s="284">
        <v>0</v>
      </c>
      <c r="S48" s="284">
        <v>0</v>
      </c>
      <c r="T48" s="284">
        <v>0</v>
      </c>
      <c r="U48" s="284">
        <v>0</v>
      </c>
      <c r="V48" s="284">
        <v>0</v>
      </c>
      <c r="W48" s="284">
        <v>0</v>
      </c>
      <c r="X48" s="284">
        <v>0</v>
      </c>
      <c r="Y48" s="284">
        <v>0</v>
      </c>
      <c r="Z48" s="284">
        <v>0</v>
      </c>
      <c r="AA48" s="284">
        <v>0</v>
      </c>
      <c r="AB48" s="284">
        <v>0</v>
      </c>
      <c r="AC48" s="284">
        <v>0</v>
      </c>
      <c r="AD48" s="284">
        <v>0</v>
      </c>
      <c r="AE48" s="284">
        <v>0</v>
      </c>
      <c r="AF48" s="284">
        <v>0</v>
      </c>
      <c r="AG48" s="284">
        <v>0</v>
      </c>
      <c r="AH48" s="284">
        <v>0</v>
      </c>
      <c r="AI48" s="284">
        <v>0</v>
      </c>
      <c r="AJ48" s="284">
        <v>0</v>
      </c>
      <c r="AK48" s="284">
        <v>0</v>
      </c>
      <c r="AL48" s="284">
        <v>0</v>
      </c>
      <c r="AM48" s="284">
        <v>0</v>
      </c>
      <c r="AN48" s="284">
        <v>0</v>
      </c>
      <c r="AO48" s="284">
        <v>0</v>
      </c>
      <c r="AP48" s="284">
        <v>0</v>
      </c>
      <c r="AQ48" s="284">
        <v>0</v>
      </c>
      <c r="AR48" s="284">
        <v>0</v>
      </c>
      <c r="AS48" s="284">
        <v>0</v>
      </c>
      <c r="AT48" s="284">
        <v>0</v>
      </c>
      <c r="AU48" s="284">
        <v>0</v>
      </c>
      <c r="AV48" s="284">
        <v>0</v>
      </c>
      <c r="AW48" s="284">
        <v>0</v>
      </c>
      <c r="AX48" s="284">
        <v>0</v>
      </c>
      <c r="AY48" s="284">
        <v>0</v>
      </c>
      <c r="AZ48" s="284">
        <v>0</v>
      </c>
      <c r="BA48" s="284">
        <v>0</v>
      </c>
      <c r="BB48" s="346">
        <f t="shared" si="62"/>
        <v>0</v>
      </c>
      <c r="BC48" s="346">
        <f t="shared" si="60"/>
        <v>0</v>
      </c>
    </row>
    <row r="49" spans="1:57" x14ac:dyDescent="0.25">
      <c r="A49" s="347" t="s">
        <v>149</v>
      </c>
      <c r="B49" s="348" t="s">
        <v>148</v>
      </c>
      <c r="C49" s="346">
        <f t="shared" si="91"/>
        <v>0</v>
      </c>
      <c r="D49" s="346">
        <f t="shared" si="91"/>
        <v>0</v>
      </c>
      <c r="E49" s="345">
        <f t="shared" si="90"/>
        <v>0</v>
      </c>
      <c r="F49" s="345">
        <v>0</v>
      </c>
      <c r="G49" s="345">
        <v>0</v>
      </c>
      <c r="H49" s="345">
        <f t="shared" si="61"/>
        <v>0</v>
      </c>
      <c r="I49" s="284">
        <v>0</v>
      </c>
      <c r="J49" s="284">
        <v>0</v>
      </c>
      <c r="K49" s="284">
        <v>0</v>
      </c>
      <c r="L49" s="284">
        <v>0</v>
      </c>
      <c r="M49" s="284">
        <v>0</v>
      </c>
      <c r="N49" s="284">
        <v>0</v>
      </c>
      <c r="O49" s="284">
        <v>0</v>
      </c>
      <c r="P49" s="284">
        <v>0</v>
      </c>
      <c r="Q49" s="284">
        <v>0</v>
      </c>
      <c r="R49" s="284">
        <v>0</v>
      </c>
      <c r="S49" s="284">
        <v>0</v>
      </c>
      <c r="T49" s="284">
        <v>0</v>
      </c>
      <c r="U49" s="284">
        <v>0</v>
      </c>
      <c r="V49" s="284">
        <v>0</v>
      </c>
      <c r="W49" s="284">
        <v>0</v>
      </c>
      <c r="X49" s="284">
        <v>0</v>
      </c>
      <c r="Y49" s="284">
        <v>0</v>
      </c>
      <c r="Z49" s="284">
        <v>0</v>
      </c>
      <c r="AA49" s="284">
        <v>0</v>
      </c>
      <c r="AB49" s="284">
        <v>0</v>
      </c>
      <c r="AC49" s="284">
        <v>0</v>
      </c>
      <c r="AD49" s="284">
        <v>0</v>
      </c>
      <c r="AE49" s="284">
        <v>0</v>
      </c>
      <c r="AF49" s="284">
        <v>0</v>
      </c>
      <c r="AG49" s="284">
        <v>0</v>
      </c>
      <c r="AH49" s="284">
        <v>0</v>
      </c>
      <c r="AI49" s="284">
        <v>0</v>
      </c>
      <c r="AJ49" s="284">
        <v>0</v>
      </c>
      <c r="AK49" s="284">
        <v>0</v>
      </c>
      <c r="AL49" s="284">
        <v>0</v>
      </c>
      <c r="AM49" s="284">
        <v>0</v>
      </c>
      <c r="AN49" s="284">
        <v>0</v>
      </c>
      <c r="AO49" s="284">
        <v>0</v>
      </c>
      <c r="AP49" s="284">
        <v>0</v>
      </c>
      <c r="AQ49" s="284">
        <v>0</v>
      </c>
      <c r="AR49" s="284">
        <v>0</v>
      </c>
      <c r="AS49" s="284">
        <v>0</v>
      </c>
      <c r="AT49" s="284">
        <v>0</v>
      </c>
      <c r="AU49" s="284">
        <v>0</v>
      </c>
      <c r="AV49" s="284">
        <v>0</v>
      </c>
      <c r="AW49" s="284">
        <v>0</v>
      </c>
      <c r="AX49" s="284">
        <v>0</v>
      </c>
      <c r="AY49" s="284">
        <v>0</v>
      </c>
      <c r="AZ49" s="284">
        <v>0</v>
      </c>
      <c r="BA49" s="284">
        <v>0</v>
      </c>
      <c r="BB49" s="346">
        <f t="shared" si="62"/>
        <v>0</v>
      </c>
      <c r="BC49" s="346">
        <f t="shared" si="60"/>
        <v>0</v>
      </c>
    </row>
    <row r="50" spans="1:57" ht="18.75" x14ac:dyDescent="0.25">
      <c r="A50" s="347" t="s">
        <v>147</v>
      </c>
      <c r="B50" s="352" t="s">
        <v>146</v>
      </c>
      <c r="C50" s="346">
        <f>BB50</f>
        <v>4.75</v>
      </c>
      <c r="D50" s="346">
        <f>P50+T50+X50+AB50+AF50+AJ50+AN50+AR50+AV50+AZ50</f>
        <v>5.5839999999999996</v>
      </c>
      <c r="E50" s="345">
        <f>BB50</f>
        <v>4.75</v>
      </c>
      <c r="F50" s="345">
        <v>0</v>
      </c>
      <c r="G50" s="345">
        <v>0</v>
      </c>
      <c r="H50" s="345">
        <f t="shared" si="61"/>
        <v>5.5839999999999996</v>
      </c>
      <c r="I50" s="284">
        <v>0</v>
      </c>
      <c r="J50" s="284">
        <v>0</v>
      </c>
      <c r="K50" s="284">
        <v>0</v>
      </c>
      <c r="L50" s="284">
        <v>0</v>
      </c>
      <c r="M50" s="284">
        <v>0</v>
      </c>
      <c r="N50" s="284">
        <f>N30</f>
        <v>0</v>
      </c>
      <c r="O50" s="284">
        <v>0</v>
      </c>
      <c r="P50" s="284">
        <f>P30</f>
        <v>0</v>
      </c>
      <c r="Q50" s="284">
        <v>0</v>
      </c>
      <c r="R50" s="284">
        <f>R30</f>
        <v>0</v>
      </c>
      <c r="S50" s="284">
        <v>0</v>
      </c>
      <c r="T50" s="284">
        <f>T30</f>
        <v>0</v>
      </c>
      <c r="U50" s="284">
        <v>0</v>
      </c>
      <c r="V50" s="284">
        <f>V30</f>
        <v>0</v>
      </c>
      <c r="W50" s="284">
        <v>0</v>
      </c>
      <c r="X50" s="284">
        <f>X30</f>
        <v>0</v>
      </c>
      <c r="Y50" s="284">
        <v>0</v>
      </c>
      <c r="Z50" s="284">
        <f>Z30</f>
        <v>0</v>
      </c>
      <c r="AA50" s="284">
        <v>0</v>
      </c>
      <c r="AB50" s="284">
        <v>0</v>
      </c>
      <c r="AC50" s="284">
        <v>0</v>
      </c>
      <c r="AD50" s="284">
        <f>AD30</f>
        <v>0</v>
      </c>
      <c r="AE50" s="284">
        <v>0</v>
      </c>
      <c r="AF50" s="284">
        <v>0</v>
      </c>
      <c r="AG50" s="284">
        <v>0</v>
      </c>
      <c r="AH50" s="284">
        <f>AH30</f>
        <v>4.75</v>
      </c>
      <c r="AI50" s="284">
        <v>0</v>
      </c>
      <c r="AJ50" s="284">
        <f>AJ30</f>
        <v>5.5839999999999996</v>
      </c>
      <c r="AK50" s="284">
        <v>0</v>
      </c>
      <c r="AL50" s="284">
        <f>AL30</f>
        <v>0</v>
      </c>
      <c r="AM50" s="284">
        <v>0</v>
      </c>
      <c r="AN50" s="284">
        <f>AN30</f>
        <v>0</v>
      </c>
      <c r="AO50" s="284">
        <v>0</v>
      </c>
      <c r="AP50" s="284">
        <f>AP30</f>
        <v>0</v>
      </c>
      <c r="AQ50" s="284">
        <v>0</v>
      </c>
      <c r="AR50" s="284">
        <f>AR30</f>
        <v>0</v>
      </c>
      <c r="AS50" s="284">
        <v>0</v>
      </c>
      <c r="AT50" s="284">
        <f>AT30</f>
        <v>0</v>
      </c>
      <c r="AU50" s="284">
        <v>0</v>
      </c>
      <c r="AV50" s="284">
        <f>AV30</f>
        <v>0</v>
      </c>
      <c r="AW50" s="284">
        <v>0</v>
      </c>
      <c r="AX50" s="284">
        <f>AX30</f>
        <v>0</v>
      </c>
      <c r="AY50" s="284">
        <v>0</v>
      </c>
      <c r="AZ50" s="284">
        <f>AZ30</f>
        <v>0</v>
      </c>
      <c r="BA50" s="284">
        <v>0</v>
      </c>
      <c r="BB50" s="346">
        <f>J50+N50+R50+V50+AL50+Z50+AD50+AH50+AP50+AT50+AX50</f>
        <v>4.75</v>
      </c>
      <c r="BC50" s="346">
        <f t="shared" si="60"/>
        <v>5.5839999999999996</v>
      </c>
    </row>
    <row r="51" spans="1:57" ht="35.25" customHeight="1" x14ac:dyDescent="0.25">
      <c r="A51" s="343" t="s">
        <v>60</v>
      </c>
      <c r="B51" s="344" t="s">
        <v>145</v>
      </c>
      <c r="C51" s="346">
        <v>0</v>
      </c>
      <c r="D51" s="346">
        <v>0</v>
      </c>
      <c r="E51" s="345">
        <v>0</v>
      </c>
      <c r="F51" s="345">
        <v>0</v>
      </c>
      <c r="G51" s="345">
        <v>0</v>
      </c>
      <c r="H51" s="345">
        <f t="shared" si="61"/>
        <v>0</v>
      </c>
      <c r="I51" s="346">
        <v>0</v>
      </c>
      <c r="J51" s="346">
        <v>0</v>
      </c>
      <c r="K51" s="346">
        <v>0</v>
      </c>
      <c r="L51" s="346">
        <v>0</v>
      </c>
      <c r="M51" s="346">
        <v>0</v>
      </c>
      <c r="N51" s="346">
        <v>0</v>
      </c>
      <c r="O51" s="346">
        <v>0</v>
      </c>
      <c r="P51" s="346">
        <v>0</v>
      </c>
      <c r="Q51" s="346">
        <v>0</v>
      </c>
      <c r="R51" s="346">
        <v>0</v>
      </c>
      <c r="S51" s="346">
        <v>0</v>
      </c>
      <c r="T51" s="346">
        <v>0</v>
      </c>
      <c r="U51" s="346">
        <v>0</v>
      </c>
      <c r="V51" s="346">
        <v>0</v>
      </c>
      <c r="W51" s="346">
        <v>0</v>
      </c>
      <c r="X51" s="346">
        <v>0</v>
      </c>
      <c r="Y51" s="346">
        <v>0</v>
      </c>
      <c r="Z51" s="346">
        <v>0</v>
      </c>
      <c r="AA51" s="346">
        <v>0</v>
      </c>
      <c r="AB51" s="346">
        <v>0</v>
      </c>
      <c r="AC51" s="346">
        <v>0</v>
      </c>
      <c r="AD51" s="346">
        <v>0</v>
      </c>
      <c r="AE51" s="346">
        <v>0</v>
      </c>
      <c r="AF51" s="346">
        <v>0</v>
      </c>
      <c r="AG51" s="346">
        <v>0</v>
      </c>
      <c r="AH51" s="346">
        <v>0</v>
      </c>
      <c r="AI51" s="346">
        <v>0</v>
      </c>
      <c r="AJ51" s="346">
        <v>0</v>
      </c>
      <c r="AK51" s="346">
        <v>0</v>
      </c>
      <c r="AL51" s="346">
        <v>0</v>
      </c>
      <c r="AM51" s="346">
        <v>0</v>
      </c>
      <c r="AN51" s="346">
        <v>0</v>
      </c>
      <c r="AO51" s="346">
        <v>0</v>
      </c>
      <c r="AP51" s="346">
        <v>0</v>
      </c>
      <c r="AQ51" s="346">
        <v>0</v>
      </c>
      <c r="AR51" s="346">
        <v>0</v>
      </c>
      <c r="AS51" s="346">
        <v>0</v>
      </c>
      <c r="AT51" s="346">
        <v>0</v>
      </c>
      <c r="AU51" s="346">
        <v>0</v>
      </c>
      <c r="AV51" s="346">
        <v>0</v>
      </c>
      <c r="AW51" s="346">
        <v>0</v>
      </c>
      <c r="AX51" s="346">
        <v>0</v>
      </c>
      <c r="AY51" s="346">
        <v>0</v>
      </c>
      <c r="AZ51" s="346">
        <v>0</v>
      </c>
      <c r="BA51" s="346">
        <v>0</v>
      </c>
      <c r="BB51" s="346">
        <f t="shared" si="62"/>
        <v>0</v>
      </c>
      <c r="BC51" s="346">
        <f t="shared" si="60"/>
        <v>0</v>
      </c>
    </row>
    <row r="52" spans="1:57" x14ac:dyDescent="0.25">
      <c r="A52" s="347" t="s">
        <v>144</v>
      </c>
      <c r="B52" s="348" t="s">
        <v>143</v>
      </c>
      <c r="C52" s="346">
        <f>BB52</f>
        <v>4.75</v>
      </c>
      <c r="D52" s="346">
        <f>P52+T52+X52+AB52+AF52+AJ52+AN52+AR52+AV52+AZ52</f>
        <v>4.75</v>
      </c>
      <c r="E52" s="345">
        <f>BB52</f>
        <v>4.75</v>
      </c>
      <c r="F52" s="345">
        <v>0</v>
      </c>
      <c r="G52" s="345">
        <v>0</v>
      </c>
      <c r="H52" s="345">
        <f t="shared" si="61"/>
        <v>4.75</v>
      </c>
      <c r="I52" s="284">
        <v>0</v>
      </c>
      <c r="J52" s="284">
        <v>0</v>
      </c>
      <c r="K52" s="284">
        <v>0</v>
      </c>
      <c r="L52" s="284">
        <v>0</v>
      </c>
      <c r="M52" s="284">
        <v>0</v>
      </c>
      <c r="N52" s="284">
        <f>N50</f>
        <v>0</v>
      </c>
      <c r="O52" s="284">
        <v>0</v>
      </c>
      <c r="P52" s="284">
        <f>P50</f>
        <v>0</v>
      </c>
      <c r="Q52" s="284">
        <v>0</v>
      </c>
      <c r="R52" s="284">
        <f>R50</f>
        <v>0</v>
      </c>
      <c r="S52" s="284">
        <v>0</v>
      </c>
      <c r="T52" s="284">
        <f>T50</f>
        <v>0</v>
      </c>
      <c r="U52" s="284">
        <v>0</v>
      </c>
      <c r="V52" s="284">
        <f>V50</f>
        <v>0</v>
      </c>
      <c r="W52" s="284">
        <v>0</v>
      </c>
      <c r="X52" s="284">
        <f>X50</f>
        <v>0</v>
      </c>
      <c r="Y52" s="284">
        <v>0</v>
      </c>
      <c r="Z52" s="284">
        <v>0</v>
      </c>
      <c r="AA52" s="284">
        <v>0</v>
      </c>
      <c r="AB52" s="284">
        <v>0</v>
      </c>
      <c r="AC52" s="284">
        <v>0</v>
      </c>
      <c r="AD52" s="284">
        <f>AD50</f>
        <v>0</v>
      </c>
      <c r="AE52" s="284">
        <v>0</v>
      </c>
      <c r="AF52" s="284">
        <v>0</v>
      </c>
      <c r="AG52" s="284">
        <v>0</v>
      </c>
      <c r="AH52" s="284">
        <v>4.75</v>
      </c>
      <c r="AI52" s="284">
        <v>0</v>
      </c>
      <c r="AJ52" s="284">
        <v>4.75</v>
      </c>
      <c r="AK52" s="284">
        <v>0</v>
      </c>
      <c r="AL52" s="284">
        <f>AL50</f>
        <v>0</v>
      </c>
      <c r="AM52" s="284">
        <v>0</v>
      </c>
      <c r="AN52" s="284">
        <f>AN50</f>
        <v>0</v>
      </c>
      <c r="AO52" s="284">
        <v>0</v>
      </c>
      <c r="AP52" s="284">
        <f>AP50</f>
        <v>0</v>
      </c>
      <c r="AQ52" s="284">
        <v>0</v>
      </c>
      <c r="AR52" s="284">
        <f>AR50</f>
        <v>0</v>
      </c>
      <c r="AS52" s="284">
        <v>0</v>
      </c>
      <c r="AT52" s="284">
        <f>AT50</f>
        <v>0</v>
      </c>
      <c r="AU52" s="284">
        <v>0</v>
      </c>
      <c r="AV52" s="284">
        <f>AV50</f>
        <v>0</v>
      </c>
      <c r="AW52" s="284">
        <v>0</v>
      </c>
      <c r="AX52" s="284">
        <f>AX50</f>
        <v>0</v>
      </c>
      <c r="AY52" s="284">
        <v>0</v>
      </c>
      <c r="AZ52" s="284">
        <f>AZ50</f>
        <v>0</v>
      </c>
      <c r="BA52" s="284">
        <v>0</v>
      </c>
      <c r="BB52" s="346">
        <f>J52+N52+R52+V52+AL52+Z52+AD52+AH52+AP52+AT52+AX52</f>
        <v>4.75</v>
      </c>
      <c r="BC52" s="346">
        <f t="shared" si="60"/>
        <v>4.75</v>
      </c>
    </row>
    <row r="53" spans="1:57" x14ac:dyDescent="0.25">
      <c r="A53" s="347" t="s">
        <v>142</v>
      </c>
      <c r="B53" s="348" t="s">
        <v>136</v>
      </c>
      <c r="C53" s="346">
        <v>0</v>
      </c>
      <c r="D53" s="346">
        <v>0</v>
      </c>
      <c r="E53" s="345">
        <f>I53+BC53</f>
        <v>0</v>
      </c>
      <c r="F53" s="345">
        <v>0</v>
      </c>
      <c r="G53" s="345">
        <v>0</v>
      </c>
      <c r="H53" s="345">
        <f t="shared" si="61"/>
        <v>0</v>
      </c>
      <c r="I53" s="284">
        <v>0</v>
      </c>
      <c r="J53" s="284">
        <v>0</v>
      </c>
      <c r="K53" s="284">
        <v>0</v>
      </c>
      <c r="L53" s="284">
        <v>0</v>
      </c>
      <c r="M53" s="284">
        <v>0</v>
      </c>
      <c r="N53" s="284">
        <v>0</v>
      </c>
      <c r="O53" s="284">
        <v>0</v>
      </c>
      <c r="P53" s="284">
        <v>0</v>
      </c>
      <c r="Q53" s="284">
        <v>0</v>
      </c>
      <c r="R53" s="284">
        <v>0</v>
      </c>
      <c r="S53" s="284">
        <v>0</v>
      </c>
      <c r="T53" s="284">
        <v>0</v>
      </c>
      <c r="U53" s="284">
        <v>0</v>
      </c>
      <c r="V53" s="284">
        <v>0</v>
      </c>
      <c r="W53" s="284">
        <v>0</v>
      </c>
      <c r="X53" s="284">
        <v>0</v>
      </c>
      <c r="Y53" s="284">
        <v>0</v>
      </c>
      <c r="Z53" s="284">
        <v>0</v>
      </c>
      <c r="AA53" s="284">
        <v>0</v>
      </c>
      <c r="AB53" s="284">
        <v>0</v>
      </c>
      <c r="AC53" s="284">
        <v>0</v>
      </c>
      <c r="AD53" s="284">
        <v>0</v>
      </c>
      <c r="AE53" s="284">
        <v>0</v>
      </c>
      <c r="AF53" s="284">
        <v>0</v>
      </c>
      <c r="AG53" s="284">
        <v>0</v>
      </c>
      <c r="AH53" s="284">
        <v>0</v>
      </c>
      <c r="AI53" s="284">
        <v>0</v>
      </c>
      <c r="AJ53" s="284">
        <v>0</v>
      </c>
      <c r="AK53" s="284">
        <v>0</v>
      </c>
      <c r="AL53" s="284">
        <v>0</v>
      </c>
      <c r="AM53" s="284">
        <v>0</v>
      </c>
      <c r="AN53" s="284">
        <v>0</v>
      </c>
      <c r="AO53" s="284">
        <v>0</v>
      </c>
      <c r="AP53" s="284">
        <v>0</v>
      </c>
      <c r="AQ53" s="284">
        <v>0</v>
      </c>
      <c r="AR53" s="284">
        <v>0</v>
      </c>
      <c r="AS53" s="284">
        <v>0</v>
      </c>
      <c r="AT53" s="284">
        <v>0</v>
      </c>
      <c r="AU53" s="284">
        <v>0</v>
      </c>
      <c r="AV53" s="284">
        <v>0</v>
      </c>
      <c r="AW53" s="284">
        <v>0</v>
      </c>
      <c r="AX53" s="284">
        <v>0</v>
      </c>
      <c r="AY53" s="284">
        <v>0</v>
      </c>
      <c r="AZ53" s="284">
        <v>0</v>
      </c>
      <c r="BA53" s="284">
        <v>0</v>
      </c>
      <c r="BB53" s="346">
        <f t="shared" si="62"/>
        <v>0</v>
      </c>
      <c r="BC53" s="346">
        <f t="shared" si="60"/>
        <v>0</v>
      </c>
    </row>
    <row r="54" spans="1:57" x14ac:dyDescent="0.25">
      <c r="A54" s="347" t="s">
        <v>141</v>
      </c>
      <c r="B54" s="352" t="s">
        <v>135</v>
      </c>
      <c r="C54" s="346">
        <f>C37</f>
        <v>0</v>
      </c>
      <c r="D54" s="346">
        <f>D37</f>
        <v>0</v>
      </c>
      <c r="E54" s="345">
        <f>I54+BC54</f>
        <v>0</v>
      </c>
      <c r="F54" s="345">
        <v>0</v>
      </c>
      <c r="G54" s="345">
        <v>0</v>
      </c>
      <c r="H54" s="345">
        <f t="shared" si="61"/>
        <v>0</v>
      </c>
      <c r="I54" s="284">
        <v>0</v>
      </c>
      <c r="J54" s="284">
        <v>0</v>
      </c>
      <c r="K54" s="284">
        <v>0</v>
      </c>
      <c r="L54" s="284">
        <v>0</v>
      </c>
      <c r="M54" s="284">
        <v>0</v>
      </c>
      <c r="N54" s="284">
        <v>0</v>
      </c>
      <c r="O54" s="284">
        <v>0</v>
      </c>
      <c r="P54" s="284">
        <v>0</v>
      </c>
      <c r="Q54" s="284">
        <v>0</v>
      </c>
      <c r="R54" s="284">
        <v>0</v>
      </c>
      <c r="S54" s="284">
        <v>0</v>
      </c>
      <c r="T54" s="284">
        <v>0</v>
      </c>
      <c r="U54" s="284">
        <v>0</v>
      </c>
      <c r="V54" s="284">
        <v>0</v>
      </c>
      <c r="W54" s="284">
        <v>0</v>
      </c>
      <c r="X54" s="284">
        <v>0</v>
      </c>
      <c r="Y54" s="284">
        <v>0</v>
      </c>
      <c r="Z54" s="284">
        <v>0</v>
      </c>
      <c r="AA54" s="284">
        <v>0</v>
      </c>
      <c r="AB54" s="284">
        <v>0</v>
      </c>
      <c r="AC54" s="284">
        <v>0</v>
      </c>
      <c r="AD54" s="284">
        <v>0</v>
      </c>
      <c r="AE54" s="284">
        <v>0</v>
      </c>
      <c r="AF54" s="284">
        <v>0</v>
      </c>
      <c r="AG54" s="284">
        <v>0</v>
      </c>
      <c r="AH54" s="284">
        <v>0</v>
      </c>
      <c r="AI54" s="284">
        <v>0</v>
      </c>
      <c r="AJ54" s="284">
        <v>0</v>
      </c>
      <c r="AK54" s="284">
        <v>0</v>
      </c>
      <c r="AL54" s="284">
        <v>0</v>
      </c>
      <c r="AM54" s="284">
        <v>0</v>
      </c>
      <c r="AN54" s="284">
        <v>0</v>
      </c>
      <c r="AO54" s="284">
        <v>0</v>
      </c>
      <c r="AP54" s="284">
        <v>0</v>
      </c>
      <c r="AQ54" s="284">
        <v>0</v>
      </c>
      <c r="AR54" s="284">
        <v>0</v>
      </c>
      <c r="AS54" s="284">
        <v>0</v>
      </c>
      <c r="AT54" s="284">
        <v>0</v>
      </c>
      <c r="AU54" s="284">
        <v>0</v>
      </c>
      <c r="AV54" s="284">
        <v>0</v>
      </c>
      <c r="AW54" s="284">
        <v>0</v>
      </c>
      <c r="AX54" s="284">
        <v>0</v>
      </c>
      <c r="AY54" s="284">
        <v>0</v>
      </c>
      <c r="AZ54" s="284">
        <v>0</v>
      </c>
      <c r="BA54" s="284">
        <v>0</v>
      </c>
      <c r="BB54" s="346">
        <f t="shared" si="62"/>
        <v>0</v>
      </c>
      <c r="BC54" s="346">
        <f t="shared" si="60"/>
        <v>0</v>
      </c>
    </row>
    <row r="55" spans="1:57" x14ac:dyDescent="0.25">
      <c r="A55" s="347" t="s">
        <v>140</v>
      </c>
      <c r="B55" s="352" t="s">
        <v>134</v>
      </c>
      <c r="C55" s="346">
        <v>0</v>
      </c>
      <c r="D55" s="346">
        <v>0</v>
      </c>
      <c r="E55" s="345">
        <f>I55+BC55</f>
        <v>0</v>
      </c>
      <c r="F55" s="345">
        <v>0</v>
      </c>
      <c r="G55" s="345">
        <v>0</v>
      </c>
      <c r="H55" s="345">
        <f t="shared" si="61"/>
        <v>0</v>
      </c>
      <c r="I55" s="284">
        <v>0</v>
      </c>
      <c r="J55" s="284">
        <v>0</v>
      </c>
      <c r="K55" s="284">
        <v>0</v>
      </c>
      <c r="L55" s="284">
        <v>0</v>
      </c>
      <c r="M55" s="284">
        <v>0</v>
      </c>
      <c r="N55" s="284">
        <v>0</v>
      </c>
      <c r="O55" s="284">
        <v>0</v>
      </c>
      <c r="P55" s="284">
        <v>0</v>
      </c>
      <c r="Q55" s="284">
        <v>0</v>
      </c>
      <c r="R55" s="284">
        <v>0</v>
      </c>
      <c r="S55" s="284">
        <v>0</v>
      </c>
      <c r="T55" s="284">
        <v>0</v>
      </c>
      <c r="U55" s="284">
        <v>0</v>
      </c>
      <c r="V55" s="284">
        <v>0</v>
      </c>
      <c r="W55" s="284">
        <v>0</v>
      </c>
      <c r="X55" s="284">
        <v>0</v>
      </c>
      <c r="Y55" s="284">
        <v>0</v>
      </c>
      <c r="Z55" s="284">
        <v>0</v>
      </c>
      <c r="AA55" s="284">
        <v>0</v>
      </c>
      <c r="AB55" s="284">
        <v>0</v>
      </c>
      <c r="AC55" s="284">
        <v>0</v>
      </c>
      <c r="AD55" s="284">
        <v>0</v>
      </c>
      <c r="AE55" s="284">
        <v>0</v>
      </c>
      <c r="AF55" s="284">
        <v>0</v>
      </c>
      <c r="AG55" s="284">
        <v>0</v>
      </c>
      <c r="AH55" s="284">
        <v>0</v>
      </c>
      <c r="AI55" s="284">
        <v>0</v>
      </c>
      <c r="AJ55" s="284">
        <v>0</v>
      </c>
      <c r="AK55" s="284">
        <v>0</v>
      </c>
      <c r="AL55" s="284">
        <v>0</v>
      </c>
      <c r="AM55" s="284">
        <v>0</v>
      </c>
      <c r="AN55" s="284">
        <v>0</v>
      </c>
      <c r="AO55" s="284">
        <v>0</v>
      </c>
      <c r="AP55" s="284">
        <v>0</v>
      </c>
      <c r="AQ55" s="284">
        <v>0</v>
      </c>
      <c r="AR55" s="284">
        <v>0</v>
      </c>
      <c r="AS55" s="284">
        <v>0</v>
      </c>
      <c r="AT55" s="284">
        <v>0</v>
      </c>
      <c r="AU55" s="284">
        <v>0</v>
      </c>
      <c r="AV55" s="284">
        <v>0</v>
      </c>
      <c r="AW55" s="284">
        <v>0</v>
      </c>
      <c r="AX55" s="284">
        <v>0</v>
      </c>
      <c r="AY55" s="284">
        <v>0</v>
      </c>
      <c r="AZ55" s="284">
        <v>0</v>
      </c>
      <c r="BA55" s="284">
        <v>0</v>
      </c>
      <c r="BB55" s="346">
        <f t="shared" si="62"/>
        <v>0</v>
      </c>
      <c r="BC55" s="346">
        <f t="shared" si="60"/>
        <v>0</v>
      </c>
    </row>
    <row r="56" spans="1:57" x14ac:dyDescent="0.25">
      <c r="A56" s="347" t="s">
        <v>139</v>
      </c>
      <c r="B56" s="352" t="s">
        <v>133</v>
      </c>
      <c r="C56" s="346">
        <f>BB56</f>
        <v>0</v>
      </c>
      <c r="D56" s="346">
        <f>P56+T56+X56+AB56+AF56+AJ56+AN56+AR56+AV56+AZ56</f>
        <v>0</v>
      </c>
      <c r="E56" s="345">
        <f>BB56</f>
        <v>0</v>
      </c>
      <c r="F56" s="345">
        <v>0</v>
      </c>
      <c r="G56" s="345">
        <v>0</v>
      </c>
      <c r="H56" s="345">
        <f t="shared" si="61"/>
        <v>0</v>
      </c>
      <c r="I56" s="284">
        <v>0</v>
      </c>
      <c r="J56" s="284">
        <v>0</v>
      </c>
      <c r="K56" s="284">
        <v>0</v>
      </c>
      <c r="L56" s="284">
        <v>0</v>
      </c>
      <c r="M56" s="284">
        <v>0</v>
      </c>
      <c r="N56" s="284">
        <v>0</v>
      </c>
      <c r="O56" s="284">
        <v>0</v>
      </c>
      <c r="P56" s="284">
        <v>0</v>
      </c>
      <c r="Q56" s="284">
        <v>0</v>
      </c>
      <c r="R56" s="284">
        <v>0</v>
      </c>
      <c r="S56" s="284">
        <v>0</v>
      </c>
      <c r="T56" s="284">
        <v>0</v>
      </c>
      <c r="U56" s="284">
        <v>0</v>
      </c>
      <c r="V56" s="284">
        <v>0</v>
      </c>
      <c r="W56" s="284">
        <v>0</v>
      </c>
      <c r="X56" s="284">
        <v>0</v>
      </c>
      <c r="Y56" s="284">
        <v>0</v>
      </c>
      <c r="Z56" s="284">
        <v>0</v>
      </c>
      <c r="AA56" s="284">
        <v>0</v>
      </c>
      <c r="AB56" s="284">
        <v>0</v>
      </c>
      <c r="AC56" s="284">
        <v>0</v>
      </c>
      <c r="AD56" s="284">
        <v>0</v>
      </c>
      <c r="AE56" s="284">
        <v>0</v>
      </c>
      <c r="AF56" s="284">
        <v>0</v>
      </c>
      <c r="AG56" s="284">
        <v>0</v>
      </c>
      <c r="AH56" s="284">
        <v>0</v>
      </c>
      <c r="AI56" s="284">
        <v>0</v>
      </c>
      <c r="AJ56" s="284">
        <v>0</v>
      </c>
      <c r="AK56" s="284">
        <v>0</v>
      </c>
      <c r="AL56" s="284">
        <v>0</v>
      </c>
      <c r="AM56" s="284">
        <v>0</v>
      </c>
      <c r="AN56" s="284">
        <v>0</v>
      </c>
      <c r="AO56" s="284">
        <v>0</v>
      </c>
      <c r="AP56" s="284">
        <v>0</v>
      </c>
      <c r="AQ56" s="284">
        <v>0</v>
      </c>
      <c r="AR56" s="284">
        <v>0</v>
      </c>
      <c r="AS56" s="284">
        <v>0</v>
      </c>
      <c r="AT56" s="284">
        <v>0</v>
      </c>
      <c r="AU56" s="284">
        <v>0</v>
      </c>
      <c r="AV56" s="284">
        <v>0</v>
      </c>
      <c r="AW56" s="284">
        <v>0</v>
      </c>
      <c r="AX56" s="284">
        <v>0</v>
      </c>
      <c r="AY56" s="284">
        <v>0</v>
      </c>
      <c r="AZ56" s="284">
        <v>0</v>
      </c>
      <c r="BA56" s="284">
        <v>0</v>
      </c>
      <c r="BB56" s="346">
        <f>J56+N56+R56+V56+AL56+Z56+AD56+AH56+AP56+AT56+AX56</f>
        <v>0</v>
      </c>
      <c r="BC56" s="346">
        <f t="shared" si="60"/>
        <v>0</v>
      </c>
      <c r="BD56" s="351">
        <f>BB56-BC56</f>
        <v>0</v>
      </c>
      <c r="BE56" s="351"/>
    </row>
    <row r="57" spans="1:57" ht="18.75" x14ac:dyDescent="0.25">
      <c r="A57" s="347" t="s">
        <v>138</v>
      </c>
      <c r="B57" s="352" t="s">
        <v>132</v>
      </c>
      <c r="C57" s="346">
        <v>0</v>
      </c>
      <c r="D57" s="346">
        <v>0</v>
      </c>
      <c r="E57" s="345">
        <f>I57+BC57</f>
        <v>0</v>
      </c>
      <c r="F57" s="345">
        <v>0</v>
      </c>
      <c r="G57" s="345">
        <v>0</v>
      </c>
      <c r="H57" s="345">
        <f t="shared" si="61"/>
        <v>0</v>
      </c>
      <c r="I57" s="284">
        <v>0</v>
      </c>
      <c r="J57" s="284">
        <v>0</v>
      </c>
      <c r="K57" s="284">
        <v>0</v>
      </c>
      <c r="L57" s="284">
        <v>0</v>
      </c>
      <c r="M57" s="284">
        <v>0</v>
      </c>
      <c r="N57" s="284">
        <v>0</v>
      </c>
      <c r="O57" s="284">
        <v>0</v>
      </c>
      <c r="P57" s="284">
        <v>0</v>
      </c>
      <c r="Q57" s="284">
        <v>0</v>
      </c>
      <c r="R57" s="284">
        <v>0</v>
      </c>
      <c r="S57" s="284">
        <v>0</v>
      </c>
      <c r="T57" s="284">
        <v>0</v>
      </c>
      <c r="U57" s="284">
        <v>0</v>
      </c>
      <c r="V57" s="284">
        <v>0</v>
      </c>
      <c r="W57" s="284">
        <v>0</v>
      </c>
      <c r="X57" s="284">
        <v>0</v>
      </c>
      <c r="Y57" s="284">
        <v>0</v>
      </c>
      <c r="Z57" s="284">
        <v>0</v>
      </c>
      <c r="AA57" s="284">
        <v>0</v>
      </c>
      <c r="AB57" s="284">
        <v>0</v>
      </c>
      <c r="AC57" s="284">
        <v>0</v>
      </c>
      <c r="AD57" s="284">
        <v>0</v>
      </c>
      <c r="AE57" s="284">
        <v>0</v>
      </c>
      <c r="AF57" s="284">
        <v>0</v>
      </c>
      <c r="AG57" s="284">
        <v>0</v>
      </c>
      <c r="AH57" s="284">
        <v>0</v>
      </c>
      <c r="AI57" s="284">
        <v>0</v>
      </c>
      <c r="AJ57" s="284">
        <v>0</v>
      </c>
      <c r="AK57" s="284">
        <v>0</v>
      </c>
      <c r="AL57" s="284">
        <v>0</v>
      </c>
      <c r="AM57" s="284">
        <v>0</v>
      </c>
      <c r="AN57" s="284">
        <v>0</v>
      </c>
      <c r="AO57" s="284">
        <v>0</v>
      </c>
      <c r="AP57" s="284">
        <v>0</v>
      </c>
      <c r="AQ57" s="284">
        <v>0</v>
      </c>
      <c r="AR57" s="284">
        <v>0</v>
      </c>
      <c r="AS57" s="284">
        <v>0</v>
      </c>
      <c r="AT57" s="284">
        <v>0</v>
      </c>
      <c r="AU57" s="284">
        <v>0</v>
      </c>
      <c r="AV57" s="284">
        <v>0</v>
      </c>
      <c r="AW57" s="284">
        <v>0</v>
      </c>
      <c r="AX57" s="284">
        <v>0</v>
      </c>
      <c r="AY57" s="284">
        <v>0</v>
      </c>
      <c r="AZ57" s="284">
        <v>0</v>
      </c>
      <c r="BA57" s="284">
        <v>0</v>
      </c>
      <c r="BB57" s="346">
        <f t="shared" si="62"/>
        <v>0</v>
      </c>
      <c r="BC57" s="346">
        <f t="shared" si="60"/>
        <v>0</v>
      </c>
    </row>
    <row r="58" spans="1:57" ht="36.75" customHeight="1" x14ac:dyDescent="0.25">
      <c r="A58" s="343" t="s">
        <v>59</v>
      </c>
      <c r="B58" s="353" t="s">
        <v>236</v>
      </c>
      <c r="C58" s="346">
        <v>0</v>
      </c>
      <c r="D58" s="346">
        <v>0</v>
      </c>
      <c r="E58" s="345">
        <v>0</v>
      </c>
      <c r="F58" s="345">
        <v>0</v>
      </c>
      <c r="G58" s="345">
        <v>0</v>
      </c>
      <c r="H58" s="345">
        <f t="shared" si="61"/>
        <v>0</v>
      </c>
      <c r="I58" s="346">
        <v>0</v>
      </c>
      <c r="J58" s="346">
        <v>0</v>
      </c>
      <c r="K58" s="346">
        <v>0</v>
      </c>
      <c r="L58" s="346">
        <v>0</v>
      </c>
      <c r="M58" s="346">
        <v>0</v>
      </c>
      <c r="N58" s="346">
        <v>0</v>
      </c>
      <c r="O58" s="346">
        <v>0</v>
      </c>
      <c r="P58" s="346">
        <v>0</v>
      </c>
      <c r="Q58" s="346">
        <v>0</v>
      </c>
      <c r="R58" s="346">
        <v>0</v>
      </c>
      <c r="S58" s="346">
        <v>0</v>
      </c>
      <c r="T58" s="346">
        <v>0</v>
      </c>
      <c r="U58" s="346">
        <v>0</v>
      </c>
      <c r="V58" s="346">
        <v>0</v>
      </c>
      <c r="W58" s="346">
        <v>0</v>
      </c>
      <c r="X58" s="346">
        <v>0</v>
      </c>
      <c r="Y58" s="346">
        <v>0</v>
      </c>
      <c r="Z58" s="346">
        <v>0</v>
      </c>
      <c r="AA58" s="346">
        <v>0</v>
      </c>
      <c r="AB58" s="346">
        <v>0</v>
      </c>
      <c r="AC58" s="346">
        <v>0</v>
      </c>
      <c r="AD58" s="346">
        <v>0</v>
      </c>
      <c r="AE58" s="346">
        <v>0</v>
      </c>
      <c r="AF58" s="346">
        <v>0</v>
      </c>
      <c r="AG58" s="346">
        <v>0</v>
      </c>
      <c r="AH58" s="346">
        <v>0</v>
      </c>
      <c r="AI58" s="346">
        <v>0</v>
      </c>
      <c r="AJ58" s="346">
        <v>0</v>
      </c>
      <c r="AK58" s="346">
        <v>0</v>
      </c>
      <c r="AL58" s="346">
        <v>0</v>
      </c>
      <c r="AM58" s="346">
        <v>0</v>
      </c>
      <c r="AN58" s="346">
        <v>0</v>
      </c>
      <c r="AO58" s="346">
        <v>0</v>
      </c>
      <c r="AP58" s="346">
        <v>0</v>
      </c>
      <c r="AQ58" s="346">
        <v>0</v>
      </c>
      <c r="AR58" s="346">
        <v>0</v>
      </c>
      <c r="AS58" s="346">
        <v>0</v>
      </c>
      <c r="AT58" s="346">
        <v>0</v>
      </c>
      <c r="AU58" s="346">
        <v>0</v>
      </c>
      <c r="AV58" s="346">
        <v>0</v>
      </c>
      <c r="AW58" s="346">
        <v>0</v>
      </c>
      <c r="AX58" s="346">
        <v>0</v>
      </c>
      <c r="AY58" s="346">
        <v>0</v>
      </c>
      <c r="AZ58" s="346">
        <v>0</v>
      </c>
      <c r="BA58" s="346">
        <v>0</v>
      </c>
      <c r="BB58" s="346">
        <f t="shared" si="62"/>
        <v>0</v>
      </c>
      <c r="BC58" s="346">
        <f t="shared" si="60"/>
        <v>0</v>
      </c>
    </row>
    <row r="59" spans="1:57" x14ac:dyDescent="0.25">
      <c r="A59" s="343" t="s">
        <v>57</v>
      </c>
      <c r="B59" s="344" t="s">
        <v>137</v>
      </c>
      <c r="C59" s="346">
        <v>0</v>
      </c>
      <c r="D59" s="346">
        <v>0</v>
      </c>
      <c r="E59" s="345">
        <v>0</v>
      </c>
      <c r="F59" s="345">
        <v>0</v>
      </c>
      <c r="G59" s="345">
        <v>0</v>
      </c>
      <c r="H59" s="345">
        <f t="shared" si="61"/>
        <v>0</v>
      </c>
      <c r="I59" s="346">
        <v>0</v>
      </c>
      <c r="J59" s="346">
        <v>0</v>
      </c>
      <c r="K59" s="346">
        <v>0</v>
      </c>
      <c r="L59" s="346">
        <v>0</v>
      </c>
      <c r="M59" s="346">
        <v>0</v>
      </c>
      <c r="N59" s="346">
        <v>0</v>
      </c>
      <c r="O59" s="346">
        <v>0</v>
      </c>
      <c r="P59" s="346">
        <v>0</v>
      </c>
      <c r="Q59" s="346">
        <v>0</v>
      </c>
      <c r="R59" s="346">
        <v>0</v>
      </c>
      <c r="S59" s="346">
        <v>0</v>
      </c>
      <c r="T59" s="346">
        <v>0</v>
      </c>
      <c r="U59" s="346">
        <v>0</v>
      </c>
      <c r="V59" s="346">
        <v>0</v>
      </c>
      <c r="W59" s="346">
        <v>0</v>
      </c>
      <c r="X59" s="346">
        <v>0</v>
      </c>
      <c r="Y59" s="346">
        <v>0</v>
      </c>
      <c r="Z59" s="346">
        <v>0</v>
      </c>
      <c r="AA59" s="346">
        <v>0</v>
      </c>
      <c r="AB59" s="346">
        <v>0</v>
      </c>
      <c r="AC59" s="346">
        <v>0</v>
      </c>
      <c r="AD59" s="346">
        <v>0</v>
      </c>
      <c r="AE59" s="346">
        <v>0</v>
      </c>
      <c r="AF59" s="346">
        <v>0</v>
      </c>
      <c r="AG59" s="346">
        <v>0</v>
      </c>
      <c r="AH59" s="346">
        <v>0</v>
      </c>
      <c r="AI59" s="346">
        <v>0</v>
      </c>
      <c r="AJ59" s="346">
        <v>0</v>
      </c>
      <c r="AK59" s="346">
        <v>0</v>
      </c>
      <c r="AL59" s="346">
        <v>0</v>
      </c>
      <c r="AM59" s="346">
        <v>0</v>
      </c>
      <c r="AN59" s="346">
        <v>0</v>
      </c>
      <c r="AO59" s="346">
        <v>0</v>
      </c>
      <c r="AP59" s="346">
        <v>0</v>
      </c>
      <c r="AQ59" s="346">
        <v>0</v>
      </c>
      <c r="AR59" s="346">
        <v>0</v>
      </c>
      <c r="AS59" s="346">
        <v>0</v>
      </c>
      <c r="AT59" s="346">
        <v>0</v>
      </c>
      <c r="AU59" s="346">
        <v>0</v>
      </c>
      <c r="AV59" s="346">
        <v>0</v>
      </c>
      <c r="AW59" s="346">
        <v>0</v>
      </c>
      <c r="AX59" s="346">
        <v>0</v>
      </c>
      <c r="AY59" s="346">
        <v>0</v>
      </c>
      <c r="AZ59" s="346">
        <v>0</v>
      </c>
      <c r="BA59" s="346">
        <v>0</v>
      </c>
      <c r="BB59" s="346">
        <f t="shared" si="62"/>
        <v>0</v>
      </c>
      <c r="BC59" s="346">
        <f t="shared" si="60"/>
        <v>0</v>
      </c>
    </row>
    <row r="60" spans="1:57" x14ac:dyDescent="0.25">
      <c r="A60" s="347" t="s">
        <v>230</v>
      </c>
      <c r="B60" s="354" t="s">
        <v>158</v>
      </c>
      <c r="C60" s="346">
        <v>0</v>
      </c>
      <c r="D60" s="346">
        <v>0</v>
      </c>
      <c r="E60" s="345">
        <v>0</v>
      </c>
      <c r="F60" s="345">
        <v>0</v>
      </c>
      <c r="G60" s="345">
        <v>0</v>
      </c>
      <c r="H60" s="345">
        <f t="shared" si="61"/>
        <v>0</v>
      </c>
      <c r="I60" s="284">
        <v>0</v>
      </c>
      <c r="J60" s="284">
        <v>0</v>
      </c>
      <c r="K60" s="284">
        <v>0</v>
      </c>
      <c r="L60" s="284">
        <v>0</v>
      </c>
      <c r="M60" s="284">
        <v>0</v>
      </c>
      <c r="N60" s="284">
        <v>0</v>
      </c>
      <c r="O60" s="284">
        <v>0</v>
      </c>
      <c r="P60" s="284">
        <v>0</v>
      </c>
      <c r="Q60" s="284">
        <v>0</v>
      </c>
      <c r="R60" s="284">
        <v>0</v>
      </c>
      <c r="S60" s="284">
        <v>0</v>
      </c>
      <c r="T60" s="284">
        <v>0</v>
      </c>
      <c r="U60" s="284">
        <v>0</v>
      </c>
      <c r="V60" s="284">
        <v>0</v>
      </c>
      <c r="W60" s="284">
        <v>0</v>
      </c>
      <c r="X60" s="284">
        <v>0</v>
      </c>
      <c r="Y60" s="284">
        <v>0</v>
      </c>
      <c r="Z60" s="284">
        <v>0</v>
      </c>
      <c r="AA60" s="284">
        <v>0</v>
      </c>
      <c r="AB60" s="284">
        <v>0</v>
      </c>
      <c r="AC60" s="284">
        <v>0</v>
      </c>
      <c r="AD60" s="284">
        <v>0</v>
      </c>
      <c r="AE60" s="284">
        <v>0</v>
      </c>
      <c r="AF60" s="284">
        <v>0</v>
      </c>
      <c r="AG60" s="284">
        <v>0</v>
      </c>
      <c r="AH60" s="284">
        <v>0</v>
      </c>
      <c r="AI60" s="284">
        <v>0</v>
      </c>
      <c r="AJ60" s="284">
        <v>0</v>
      </c>
      <c r="AK60" s="284">
        <v>0</v>
      </c>
      <c r="AL60" s="284">
        <v>0</v>
      </c>
      <c r="AM60" s="284">
        <v>0</v>
      </c>
      <c r="AN60" s="284">
        <v>0</v>
      </c>
      <c r="AO60" s="284">
        <v>0</v>
      </c>
      <c r="AP60" s="284">
        <v>0</v>
      </c>
      <c r="AQ60" s="284">
        <v>0</v>
      </c>
      <c r="AR60" s="284">
        <v>0</v>
      </c>
      <c r="AS60" s="284">
        <v>0</v>
      </c>
      <c r="AT60" s="284">
        <v>0</v>
      </c>
      <c r="AU60" s="284">
        <v>0</v>
      </c>
      <c r="AV60" s="284">
        <v>0</v>
      </c>
      <c r="AW60" s="284">
        <v>0</v>
      </c>
      <c r="AX60" s="284">
        <v>0</v>
      </c>
      <c r="AY60" s="284">
        <v>0</v>
      </c>
      <c r="AZ60" s="284">
        <v>0</v>
      </c>
      <c r="BA60" s="284">
        <v>0</v>
      </c>
      <c r="BB60" s="346">
        <f t="shared" si="62"/>
        <v>0</v>
      </c>
      <c r="BC60" s="346">
        <f t="shared" si="60"/>
        <v>0</v>
      </c>
    </row>
    <row r="61" spans="1:57" x14ac:dyDescent="0.25">
      <c r="A61" s="347" t="s">
        <v>231</v>
      </c>
      <c r="B61" s="354" t="s">
        <v>156</v>
      </c>
      <c r="C61" s="346">
        <v>0</v>
      </c>
      <c r="D61" s="346">
        <v>0</v>
      </c>
      <c r="E61" s="345">
        <v>0</v>
      </c>
      <c r="F61" s="345">
        <v>0</v>
      </c>
      <c r="G61" s="345">
        <v>0</v>
      </c>
      <c r="H61" s="345">
        <f t="shared" si="61"/>
        <v>0</v>
      </c>
      <c r="I61" s="284">
        <v>0</v>
      </c>
      <c r="J61" s="284">
        <v>0</v>
      </c>
      <c r="K61" s="284">
        <v>0</v>
      </c>
      <c r="L61" s="284">
        <v>0</v>
      </c>
      <c r="M61" s="284">
        <v>0</v>
      </c>
      <c r="N61" s="284">
        <v>0</v>
      </c>
      <c r="O61" s="284">
        <v>0</v>
      </c>
      <c r="P61" s="284">
        <v>0</v>
      </c>
      <c r="Q61" s="284">
        <v>0</v>
      </c>
      <c r="R61" s="284">
        <v>0</v>
      </c>
      <c r="S61" s="284">
        <v>0</v>
      </c>
      <c r="T61" s="284">
        <v>0</v>
      </c>
      <c r="U61" s="284">
        <v>0</v>
      </c>
      <c r="V61" s="284">
        <v>0</v>
      </c>
      <c r="W61" s="284">
        <v>0</v>
      </c>
      <c r="X61" s="284">
        <v>0</v>
      </c>
      <c r="Y61" s="284">
        <v>0</v>
      </c>
      <c r="Z61" s="284">
        <v>0</v>
      </c>
      <c r="AA61" s="284">
        <v>0</v>
      </c>
      <c r="AB61" s="284">
        <v>0</v>
      </c>
      <c r="AC61" s="284">
        <v>0</v>
      </c>
      <c r="AD61" s="284">
        <v>0</v>
      </c>
      <c r="AE61" s="284">
        <v>0</v>
      </c>
      <c r="AF61" s="284">
        <v>0</v>
      </c>
      <c r="AG61" s="284">
        <v>0</v>
      </c>
      <c r="AH61" s="284">
        <v>0</v>
      </c>
      <c r="AI61" s="284">
        <v>0</v>
      </c>
      <c r="AJ61" s="284">
        <v>0</v>
      </c>
      <c r="AK61" s="284">
        <v>0</v>
      </c>
      <c r="AL61" s="284">
        <v>0</v>
      </c>
      <c r="AM61" s="284">
        <v>0</v>
      </c>
      <c r="AN61" s="284">
        <v>0</v>
      </c>
      <c r="AO61" s="284">
        <v>0</v>
      </c>
      <c r="AP61" s="284">
        <v>0</v>
      </c>
      <c r="AQ61" s="284">
        <v>0</v>
      </c>
      <c r="AR61" s="284">
        <v>0</v>
      </c>
      <c r="AS61" s="284">
        <v>0</v>
      </c>
      <c r="AT61" s="284">
        <v>0</v>
      </c>
      <c r="AU61" s="284">
        <v>0</v>
      </c>
      <c r="AV61" s="284">
        <v>0</v>
      </c>
      <c r="AW61" s="284">
        <v>0</v>
      </c>
      <c r="AX61" s="284">
        <v>0</v>
      </c>
      <c r="AY61" s="284">
        <v>0</v>
      </c>
      <c r="AZ61" s="284">
        <v>0</v>
      </c>
      <c r="BA61" s="284">
        <v>0</v>
      </c>
      <c r="BB61" s="346">
        <f t="shared" si="62"/>
        <v>0</v>
      </c>
      <c r="BC61" s="346">
        <f t="shared" si="60"/>
        <v>0</v>
      </c>
    </row>
    <row r="62" spans="1:57" x14ac:dyDescent="0.25">
      <c r="A62" s="347" t="s">
        <v>232</v>
      </c>
      <c r="B62" s="354" t="s">
        <v>154</v>
      </c>
      <c r="C62" s="346">
        <v>0</v>
      </c>
      <c r="D62" s="346">
        <v>0</v>
      </c>
      <c r="E62" s="345">
        <v>0</v>
      </c>
      <c r="F62" s="345">
        <v>0</v>
      </c>
      <c r="G62" s="345">
        <v>0</v>
      </c>
      <c r="H62" s="345">
        <f t="shared" si="61"/>
        <v>0</v>
      </c>
      <c r="I62" s="284">
        <v>0</v>
      </c>
      <c r="J62" s="284">
        <v>0</v>
      </c>
      <c r="K62" s="284">
        <v>0</v>
      </c>
      <c r="L62" s="284">
        <v>0</v>
      </c>
      <c r="M62" s="284">
        <v>0</v>
      </c>
      <c r="N62" s="284">
        <v>0</v>
      </c>
      <c r="O62" s="284">
        <v>0</v>
      </c>
      <c r="P62" s="284">
        <v>0</v>
      </c>
      <c r="Q62" s="284">
        <v>0</v>
      </c>
      <c r="R62" s="284">
        <v>0</v>
      </c>
      <c r="S62" s="284">
        <v>0</v>
      </c>
      <c r="T62" s="284">
        <v>0</v>
      </c>
      <c r="U62" s="284">
        <v>0</v>
      </c>
      <c r="V62" s="284">
        <v>0</v>
      </c>
      <c r="W62" s="284">
        <v>0</v>
      </c>
      <c r="X62" s="284">
        <v>0</v>
      </c>
      <c r="Y62" s="284">
        <v>0</v>
      </c>
      <c r="Z62" s="284">
        <v>0</v>
      </c>
      <c r="AA62" s="284">
        <v>0</v>
      </c>
      <c r="AB62" s="284">
        <v>0</v>
      </c>
      <c r="AC62" s="284">
        <v>0</v>
      </c>
      <c r="AD62" s="284">
        <v>0</v>
      </c>
      <c r="AE62" s="284">
        <v>0</v>
      </c>
      <c r="AF62" s="284">
        <v>0</v>
      </c>
      <c r="AG62" s="284">
        <v>0</v>
      </c>
      <c r="AH62" s="284">
        <v>0</v>
      </c>
      <c r="AI62" s="284">
        <v>0</v>
      </c>
      <c r="AJ62" s="284">
        <v>0</v>
      </c>
      <c r="AK62" s="284">
        <v>0</v>
      </c>
      <c r="AL62" s="284">
        <v>0</v>
      </c>
      <c r="AM62" s="284">
        <v>0</v>
      </c>
      <c r="AN62" s="284">
        <v>0</v>
      </c>
      <c r="AO62" s="284">
        <v>0</v>
      </c>
      <c r="AP62" s="284">
        <v>0</v>
      </c>
      <c r="AQ62" s="284">
        <v>0</v>
      </c>
      <c r="AR62" s="284">
        <v>0</v>
      </c>
      <c r="AS62" s="284">
        <v>0</v>
      </c>
      <c r="AT62" s="284">
        <v>0</v>
      </c>
      <c r="AU62" s="284">
        <v>0</v>
      </c>
      <c r="AV62" s="284">
        <v>0</v>
      </c>
      <c r="AW62" s="284">
        <v>0</v>
      </c>
      <c r="AX62" s="284">
        <v>0</v>
      </c>
      <c r="AY62" s="284">
        <v>0</v>
      </c>
      <c r="AZ62" s="284">
        <v>0</v>
      </c>
      <c r="BA62" s="284">
        <v>0</v>
      </c>
      <c r="BB62" s="346">
        <f t="shared" si="62"/>
        <v>0</v>
      </c>
      <c r="BC62" s="346">
        <f t="shared" si="60"/>
        <v>0</v>
      </c>
    </row>
    <row r="63" spans="1:57" x14ac:dyDescent="0.25">
      <c r="A63" s="347" t="s">
        <v>233</v>
      </c>
      <c r="B63" s="354" t="s">
        <v>235</v>
      </c>
      <c r="C63" s="346">
        <v>0</v>
      </c>
      <c r="D63" s="346">
        <v>0</v>
      </c>
      <c r="E63" s="345">
        <v>0</v>
      </c>
      <c r="F63" s="345">
        <v>0</v>
      </c>
      <c r="G63" s="345">
        <v>0</v>
      </c>
      <c r="H63" s="345">
        <f t="shared" si="61"/>
        <v>0</v>
      </c>
      <c r="I63" s="284">
        <v>0</v>
      </c>
      <c r="J63" s="284">
        <v>0</v>
      </c>
      <c r="K63" s="284">
        <v>0</v>
      </c>
      <c r="L63" s="284">
        <v>0</v>
      </c>
      <c r="M63" s="284">
        <v>0</v>
      </c>
      <c r="N63" s="284">
        <v>0</v>
      </c>
      <c r="O63" s="284">
        <v>0</v>
      </c>
      <c r="P63" s="284">
        <v>0</v>
      </c>
      <c r="Q63" s="284">
        <v>0</v>
      </c>
      <c r="R63" s="284">
        <v>0</v>
      </c>
      <c r="S63" s="284">
        <v>0</v>
      </c>
      <c r="T63" s="284">
        <v>0</v>
      </c>
      <c r="U63" s="284">
        <v>0</v>
      </c>
      <c r="V63" s="284">
        <v>0</v>
      </c>
      <c r="W63" s="284">
        <v>0</v>
      </c>
      <c r="X63" s="284">
        <v>0</v>
      </c>
      <c r="Y63" s="284">
        <v>0</v>
      </c>
      <c r="Z63" s="284">
        <v>0</v>
      </c>
      <c r="AA63" s="284">
        <v>0</v>
      </c>
      <c r="AB63" s="284">
        <v>0</v>
      </c>
      <c r="AC63" s="284">
        <v>0</v>
      </c>
      <c r="AD63" s="284">
        <v>0</v>
      </c>
      <c r="AE63" s="284">
        <v>0</v>
      </c>
      <c r="AF63" s="284">
        <v>0</v>
      </c>
      <c r="AG63" s="284">
        <v>0</v>
      </c>
      <c r="AH63" s="284">
        <v>0</v>
      </c>
      <c r="AI63" s="284">
        <v>0</v>
      </c>
      <c r="AJ63" s="284">
        <v>0</v>
      </c>
      <c r="AK63" s="284">
        <v>0</v>
      </c>
      <c r="AL63" s="284">
        <v>0</v>
      </c>
      <c r="AM63" s="284">
        <v>0</v>
      </c>
      <c r="AN63" s="284">
        <v>0</v>
      </c>
      <c r="AO63" s="284">
        <v>0</v>
      </c>
      <c r="AP63" s="284">
        <v>0</v>
      </c>
      <c r="AQ63" s="284">
        <v>0</v>
      </c>
      <c r="AR63" s="284">
        <v>0</v>
      </c>
      <c r="AS63" s="284">
        <v>0</v>
      </c>
      <c r="AT63" s="284">
        <v>0</v>
      </c>
      <c r="AU63" s="284">
        <v>0</v>
      </c>
      <c r="AV63" s="284">
        <v>0</v>
      </c>
      <c r="AW63" s="284">
        <v>0</v>
      </c>
      <c r="AX63" s="284">
        <v>0</v>
      </c>
      <c r="AY63" s="284">
        <v>0</v>
      </c>
      <c r="AZ63" s="284">
        <v>0</v>
      </c>
      <c r="BA63" s="284">
        <v>0</v>
      </c>
      <c r="BB63" s="346">
        <f t="shared" si="62"/>
        <v>0</v>
      </c>
      <c r="BC63" s="346">
        <f t="shared" si="60"/>
        <v>0</v>
      </c>
    </row>
    <row r="64" spans="1:57" ht="18.75" x14ac:dyDescent="0.25">
      <c r="A64" s="347" t="s">
        <v>234</v>
      </c>
      <c r="B64" s="352" t="s">
        <v>132</v>
      </c>
      <c r="C64" s="346">
        <v>0</v>
      </c>
      <c r="D64" s="346">
        <v>0</v>
      </c>
      <c r="E64" s="345">
        <v>0</v>
      </c>
      <c r="F64" s="345">
        <v>0</v>
      </c>
      <c r="G64" s="345">
        <v>0</v>
      </c>
      <c r="H64" s="345">
        <f t="shared" si="61"/>
        <v>0</v>
      </c>
      <c r="I64" s="284">
        <v>0</v>
      </c>
      <c r="J64" s="284">
        <v>0</v>
      </c>
      <c r="K64" s="284">
        <v>0</v>
      </c>
      <c r="L64" s="284">
        <v>0</v>
      </c>
      <c r="M64" s="284">
        <v>0</v>
      </c>
      <c r="N64" s="284">
        <v>0</v>
      </c>
      <c r="O64" s="284">
        <v>0</v>
      </c>
      <c r="P64" s="284">
        <v>0</v>
      </c>
      <c r="Q64" s="284">
        <v>0</v>
      </c>
      <c r="R64" s="284">
        <v>0</v>
      </c>
      <c r="S64" s="284">
        <v>0</v>
      </c>
      <c r="T64" s="284">
        <v>0</v>
      </c>
      <c r="U64" s="284">
        <v>0</v>
      </c>
      <c r="V64" s="284">
        <v>0</v>
      </c>
      <c r="W64" s="284">
        <v>0</v>
      </c>
      <c r="X64" s="284">
        <v>0</v>
      </c>
      <c r="Y64" s="284">
        <v>0</v>
      </c>
      <c r="Z64" s="284">
        <v>0</v>
      </c>
      <c r="AA64" s="284">
        <v>0</v>
      </c>
      <c r="AB64" s="284">
        <v>0</v>
      </c>
      <c r="AC64" s="284">
        <v>0</v>
      </c>
      <c r="AD64" s="284">
        <v>0</v>
      </c>
      <c r="AE64" s="284">
        <v>0</v>
      </c>
      <c r="AF64" s="284">
        <v>0</v>
      </c>
      <c r="AG64" s="284">
        <v>0</v>
      </c>
      <c r="AH64" s="284">
        <v>0</v>
      </c>
      <c r="AI64" s="284">
        <v>0</v>
      </c>
      <c r="AJ64" s="284">
        <v>0</v>
      </c>
      <c r="AK64" s="284">
        <v>0</v>
      </c>
      <c r="AL64" s="284">
        <v>0</v>
      </c>
      <c r="AM64" s="284">
        <v>0</v>
      </c>
      <c r="AN64" s="284">
        <v>0</v>
      </c>
      <c r="AO64" s="284">
        <v>0</v>
      </c>
      <c r="AP64" s="284">
        <v>0</v>
      </c>
      <c r="AQ64" s="284">
        <v>0</v>
      </c>
      <c r="AR64" s="284">
        <v>0</v>
      </c>
      <c r="AS64" s="284">
        <v>0</v>
      </c>
      <c r="AT64" s="284">
        <v>0</v>
      </c>
      <c r="AU64" s="284">
        <v>0</v>
      </c>
      <c r="AV64" s="284">
        <v>0</v>
      </c>
      <c r="AW64" s="284">
        <v>0</v>
      </c>
      <c r="AX64" s="284">
        <v>0</v>
      </c>
      <c r="AY64" s="284">
        <v>0</v>
      </c>
      <c r="AZ64" s="284">
        <v>0</v>
      </c>
      <c r="BA64" s="284">
        <v>0</v>
      </c>
      <c r="BB64" s="346">
        <f t="shared" si="62"/>
        <v>0</v>
      </c>
      <c r="BC64" s="346">
        <f t="shared" si="60"/>
        <v>0</v>
      </c>
    </row>
    <row r="65" spans="1:54" x14ac:dyDescent="0.25">
      <c r="A65" s="355"/>
      <c r="B65" s="356"/>
      <c r="C65" s="356"/>
      <c r="D65" s="356"/>
      <c r="E65" s="356"/>
      <c r="F65" s="356"/>
      <c r="G65" s="356"/>
      <c r="H65" s="356"/>
      <c r="I65" s="356"/>
      <c r="J65" s="356"/>
      <c r="K65" s="356"/>
      <c r="L65" s="356"/>
      <c r="M65" s="356"/>
      <c r="N65" s="355"/>
      <c r="O65" s="355"/>
    </row>
    <row r="66" spans="1:54" ht="54" customHeight="1" x14ac:dyDescent="0.25">
      <c r="B66" s="444"/>
      <c r="C66" s="444"/>
      <c r="D66" s="444"/>
      <c r="E66" s="444"/>
      <c r="F66" s="444"/>
      <c r="G66" s="444"/>
      <c r="H66" s="444"/>
      <c r="I66" s="444"/>
      <c r="J66" s="444"/>
      <c r="K66" s="444"/>
      <c r="L66" s="311"/>
      <c r="M66" s="311"/>
      <c r="N66" s="357"/>
      <c r="O66" s="357"/>
      <c r="P66" s="357"/>
      <c r="Q66" s="357"/>
      <c r="R66" s="357"/>
      <c r="S66" s="357"/>
      <c r="T66" s="357"/>
      <c r="U66" s="357"/>
      <c r="V66" s="357"/>
      <c r="W66" s="357"/>
      <c r="X66" s="357"/>
      <c r="Y66" s="357"/>
      <c r="Z66" s="357"/>
      <c r="AA66" s="357"/>
      <c r="AB66" s="357"/>
      <c r="AC66" s="357"/>
      <c r="AD66" s="357"/>
      <c r="AE66" s="357"/>
      <c r="AF66" s="357"/>
      <c r="AG66" s="357"/>
      <c r="AH66" s="357"/>
      <c r="AI66" s="357"/>
      <c r="AJ66" s="357"/>
      <c r="AK66" s="357"/>
      <c r="AL66" s="357"/>
      <c r="AM66" s="357"/>
      <c r="AN66" s="357"/>
      <c r="AO66" s="357"/>
      <c r="AP66" s="357"/>
      <c r="AQ66" s="357"/>
      <c r="AR66" s="357"/>
      <c r="AS66" s="357"/>
      <c r="AT66" s="357"/>
      <c r="AU66" s="357"/>
      <c r="AV66" s="357"/>
      <c r="AW66" s="357"/>
      <c r="AX66" s="357"/>
      <c r="AY66" s="357"/>
      <c r="AZ66" s="357"/>
      <c r="BA66" s="357"/>
      <c r="BB66" s="357"/>
    </row>
    <row r="68" spans="1:54" ht="50.25" customHeight="1" x14ac:dyDescent="0.25">
      <c r="B68" s="444"/>
      <c r="C68" s="444"/>
      <c r="D68" s="444"/>
      <c r="E68" s="444"/>
      <c r="F68" s="444"/>
      <c r="G68" s="444"/>
      <c r="H68" s="444"/>
      <c r="I68" s="444"/>
      <c r="J68" s="444"/>
      <c r="K68" s="444"/>
      <c r="L68" s="311"/>
      <c r="M68" s="311"/>
    </row>
    <row r="70" spans="1:54" ht="36.75" customHeight="1" x14ac:dyDescent="0.25">
      <c r="B70" s="444"/>
      <c r="C70" s="444"/>
      <c r="D70" s="444"/>
      <c r="E70" s="444"/>
      <c r="F70" s="444"/>
      <c r="G70" s="444"/>
      <c r="H70" s="444"/>
      <c r="I70" s="444"/>
      <c r="J70" s="444"/>
      <c r="K70" s="444"/>
      <c r="L70" s="311"/>
      <c r="M70" s="311"/>
    </row>
    <row r="71" spans="1:54" x14ac:dyDescent="0.25">
      <c r="P71" s="358"/>
    </row>
    <row r="72" spans="1:54" ht="51" customHeight="1" x14ac:dyDescent="0.25">
      <c r="B72" s="444"/>
      <c r="C72" s="444"/>
      <c r="D72" s="444"/>
      <c r="E72" s="444"/>
      <c r="F72" s="444"/>
      <c r="G72" s="444"/>
      <c r="H72" s="444"/>
      <c r="I72" s="444"/>
      <c r="J72" s="444"/>
      <c r="K72" s="444"/>
      <c r="L72" s="311"/>
      <c r="M72" s="311"/>
      <c r="P72" s="358"/>
    </row>
    <row r="73" spans="1:54" ht="32.25" customHeight="1" x14ac:dyDescent="0.25">
      <c r="B73" s="444"/>
      <c r="C73" s="444"/>
      <c r="D73" s="444"/>
      <c r="E73" s="444"/>
      <c r="F73" s="444"/>
      <c r="G73" s="444"/>
      <c r="H73" s="444"/>
      <c r="I73" s="444"/>
      <c r="J73" s="444"/>
      <c r="K73" s="444"/>
      <c r="L73" s="311"/>
      <c r="M73" s="311"/>
    </row>
    <row r="74" spans="1:54" ht="51.75" customHeight="1" x14ac:dyDescent="0.25">
      <c r="B74" s="444"/>
      <c r="C74" s="444"/>
      <c r="D74" s="444"/>
      <c r="E74" s="444"/>
      <c r="F74" s="444"/>
      <c r="G74" s="444"/>
      <c r="H74" s="444"/>
      <c r="I74" s="444"/>
      <c r="J74" s="444"/>
      <c r="K74" s="444"/>
      <c r="L74" s="311"/>
      <c r="M74" s="311"/>
    </row>
    <row r="75" spans="1:54" ht="21.75" customHeight="1" x14ac:dyDescent="0.25">
      <c r="B75" s="452"/>
      <c r="C75" s="452"/>
      <c r="D75" s="452"/>
      <c r="E75" s="452"/>
      <c r="F75" s="452"/>
      <c r="G75" s="452"/>
      <c r="H75" s="452"/>
      <c r="I75" s="452"/>
      <c r="J75" s="452"/>
      <c r="K75" s="452"/>
      <c r="L75" s="359"/>
      <c r="M75" s="359"/>
    </row>
    <row r="76" spans="1:54" ht="23.25" customHeight="1" x14ac:dyDescent="0.25"/>
    <row r="77" spans="1:54" ht="18.75" customHeight="1" x14ac:dyDescent="0.25">
      <c r="B77" s="451"/>
      <c r="C77" s="451"/>
      <c r="D77" s="451"/>
      <c r="E77" s="451"/>
      <c r="F77" s="451"/>
      <c r="G77" s="451"/>
      <c r="H77" s="451"/>
      <c r="I77" s="451"/>
      <c r="J77" s="451"/>
      <c r="K77" s="451"/>
      <c r="L77" s="356"/>
      <c r="M77" s="356"/>
    </row>
  </sheetData>
  <customSheetViews>
    <customSheetView guid="{DB235EA4-3705-48E8-A48C-DC26CC3B08C9}" scale="55" showPageBreaks="1" printArea="1" view="pageBreakPreview" topLeftCell="E1">
      <selection activeCell="E1" sqref="A1:IV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3"/>
      <headerFooter differentFirst="1" scaleWithDoc="0"/>
    </customSheetView>
  </customSheetViews>
  <mergeCells count="56">
    <mergeCell ref="B77:K77"/>
    <mergeCell ref="B68:K68"/>
    <mergeCell ref="B70:K70"/>
    <mergeCell ref="B72:K72"/>
    <mergeCell ref="B73:K73"/>
    <mergeCell ref="B74:K74"/>
    <mergeCell ref="B75:K75"/>
    <mergeCell ref="B66:K66"/>
    <mergeCell ref="Z21:AA21"/>
    <mergeCell ref="AB21:AC21"/>
    <mergeCell ref="L21:M21"/>
    <mergeCell ref="N21:O21"/>
    <mergeCell ref="P21:Q21"/>
    <mergeCell ref="R21:S21"/>
    <mergeCell ref="E20:H21"/>
    <mergeCell ref="J20:M20"/>
    <mergeCell ref="Z20:AC20"/>
    <mergeCell ref="T21:U21"/>
    <mergeCell ref="V21:W21"/>
    <mergeCell ref="X21:Y21"/>
    <mergeCell ref="R20:U20"/>
    <mergeCell ref="V20:Y20"/>
    <mergeCell ref="A4:Q4"/>
    <mergeCell ref="A8:Q8"/>
    <mergeCell ref="A9:Q9"/>
    <mergeCell ref="A6:Q6"/>
    <mergeCell ref="A20:A22"/>
    <mergeCell ref="B20:B22"/>
    <mergeCell ref="A11:Q11"/>
    <mergeCell ref="A12:Q12"/>
    <mergeCell ref="A14:Q14"/>
    <mergeCell ref="J21:K21"/>
    <mergeCell ref="N20:Q20"/>
    <mergeCell ref="A15:Q15"/>
    <mergeCell ref="A18:Q18"/>
    <mergeCell ref="C20:D21"/>
    <mergeCell ref="I20:I22"/>
    <mergeCell ref="BB20:BC21"/>
    <mergeCell ref="AX20:BA20"/>
    <mergeCell ref="AP21:AQ21"/>
    <mergeCell ref="AR21:AS21"/>
    <mergeCell ref="AT21:AU21"/>
    <mergeCell ref="AV21:AW21"/>
    <mergeCell ref="AX21:AY21"/>
    <mergeCell ref="AZ21:BA21"/>
    <mergeCell ref="AL20:AO20"/>
    <mergeCell ref="AP20:AS20"/>
    <mergeCell ref="AT20:AW20"/>
    <mergeCell ref="AL21:AM21"/>
    <mergeCell ref="AN21:AO21"/>
    <mergeCell ref="AH20:AK20"/>
    <mergeCell ref="AH21:AI21"/>
    <mergeCell ref="AJ21:AK21"/>
    <mergeCell ref="AD20:AG20"/>
    <mergeCell ref="AD21:AE21"/>
    <mergeCell ref="AF21:AG21"/>
  </mergeCells>
  <phoneticPr fontId="81" type="noConversion"/>
  <conditionalFormatting sqref="D57:D64 D36:D42 D35:H35 D44 D43:H43 D25:D33">
    <cfRule type="cellIs" dxfId="153" priority="221" operator="notEqual">
      <formula>0</formula>
    </cfRule>
  </conditionalFormatting>
  <conditionalFormatting sqref="D24:H24">
    <cfRule type="cellIs" dxfId="152" priority="219" operator="notEqual">
      <formula>0</formula>
    </cfRule>
  </conditionalFormatting>
  <conditionalFormatting sqref="E58:H64 E51:H52 F44:H44 F50:H50 F53:H57 E36:H42 E25:H33">
    <cfRule type="cellIs" dxfId="151" priority="218" operator="notEqual">
      <formula>0</formula>
    </cfRule>
  </conditionalFormatting>
  <conditionalFormatting sqref="F45:H49">
    <cfRule type="cellIs" dxfId="150" priority="216" operator="notEqual">
      <formula>0</formula>
    </cfRule>
  </conditionalFormatting>
  <conditionalFormatting sqref="E44:E50">
    <cfRule type="cellIs" dxfId="149" priority="214" operator="notEqual">
      <formula>0</formula>
    </cfRule>
  </conditionalFormatting>
  <conditionalFormatting sqref="E53:E57">
    <cfRule type="cellIs" dxfId="148" priority="213" operator="notEqual">
      <formula>0</formula>
    </cfRule>
  </conditionalFormatting>
  <conditionalFormatting sqref="D51 D53:D55">
    <cfRule type="cellIs" dxfId="147" priority="211" operator="notEqual">
      <formula>0</formula>
    </cfRule>
  </conditionalFormatting>
  <conditionalFormatting sqref="D45:D49">
    <cfRule type="cellIs" dxfId="146" priority="210" operator="notEqual">
      <formula>0</formula>
    </cfRule>
  </conditionalFormatting>
  <conditionalFormatting sqref="I50:I64 AM25:AO26 I25:I33 K25:M33 O25:O33 Q25:Q33 U25:U33 Y25:Y33 S25:S33 W25:W33 BB30 BB35 BB43 W51 S51:S64 Y51 U51:U64 AM51:AO51 AM53:AO64 Y53:Y64 W53:W64 AA30:AA33 AA43 AE43 AE30:AE33 AM28:AO33 AM35:AO49 AE35 AA35 W35:W49 S35:S49 Y35:Y49 U35:U49 Q35:Q64 O35:O64 K35:M64 I35:I44 Z30 AG35 AG30:AG33 AG43 AC35 AC43 AC30:AC33 AK35 AK43 AK30:AK33">
    <cfRule type="cellIs" dxfId="145" priority="202" operator="notEqual">
      <formula>0</formula>
    </cfRule>
  </conditionalFormatting>
  <conditionalFormatting sqref="I24 AM24:AO24 K24:M24 O24 Q24 U24 Y24 S24 W24">
    <cfRule type="cellIs" dxfId="144" priority="201" operator="notEqual">
      <formula>0</formula>
    </cfRule>
  </conditionalFormatting>
  <conditionalFormatting sqref="I45:I49">
    <cfRule type="cellIs" dxfId="143" priority="200" operator="notEqual">
      <formula>0</formula>
    </cfRule>
  </conditionalFormatting>
  <conditionalFormatting sqref="BB24:BC24 BB31:BB33 BB36:BB42 BB44:BB64 BB25:BB29 BC25:BC33 BC35:BC64">
    <cfRule type="cellIs" dxfId="142" priority="199" operator="notEqual">
      <formula>0</formula>
    </cfRule>
  </conditionalFormatting>
  <conditionalFormatting sqref="AA25:AA26 AA36:AA42 AA44:AA49 AA28:AA29 AA51 AA53:AA64 AC53:AC64 AC51 AC28:AC29 AC44:AC49 AC36:AC42 AC25:AC26">
    <cfRule type="cellIs" dxfId="141" priority="197" operator="notEqual">
      <formula>0</formula>
    </cfRule>
  </conditionalFormatting>
  <conditionalFormatting sqref="AA24 AC24">
    <cfRule type="cellIs" dxfId="140" priority="196" operator="notEqual">
      <formula>0</formula>
    </cfRule>
  </conditionalFormatting>
  <conditionalFormatting sqref="AE25:AE26 AE36:AE42 AE44:AE49 AE28:AE29 AE51 AE53:AE64 AG53:AG64 AG51 AG28:AG29 AG44:AG49 AG36:AG42 AG25:AG26">
    <cfRule type="cellIs" dxfId="139" priority="195" operator="notEqual">
      <formula>0</formula>
    </cfRule>
  </conditionalFormatting>
  <conditionalFormatting sqref="AE24 AG24">
    <cfRule type="cellIs" dxfId="138" priority="194" operator="notEqual">
      <formula>0</formula>
    </cfRule>
  </conditionalFormatting>
  <conditionalFormatting sqref="AK53:AK64 AK51 AK28:AK29 AK44:AK49 AK36:AK42 AK25:AK26">
    <cfRule type="cellIs" dxfId="137" priority="193" operator="notEqual">
      <formula>0</formula>
    </cfRule>
  </conditionalFormatting>
  <conditionalFormatting sqref="AK24">
    <cfRule type="cellIs" dxfId="136" priority="192" operator="notEqual">
      <formula>0</formula>
    </cfRule>
  </conditionalFormatting>
  <conditionalFormatting sqref="J25:J33 J35:J64">
    <cfRule type="cellIs" dxfId="135" priority="189" operator="notEqual">
      <formula>0</formula>
    </cfRule>
  </conditionalFormatting>
  <conditionalFormatting sqref="J24">
    <cfRule type="cellIs" dxfId="134" priority="188" operator="notEqual">
      <formula>0</formula>
    </cfRule>
  </conditionalFormatting>
  <conditionalFormatting sqref="P56:P64">
    <cfRule type="cellIs" dxfId="133" priority="183" operator="notEqual">
      <formula>0</formula>
    </cfRule>
  </conditionalFormatting>
  <conditionalFormatting sqref="T28:T33 T25:T26 T53:T64 T51 T35:T49">
    <cfRule type="cellIs" dxfId="132" priority="181" operator="notEqual">
      <formula>0</formula>
    </cfRule>
  </conditionalFormatting>
  <conditionalFormatting sqref="T24">
    <cfRule type="cellIs" dxfId="131" priority="180" operator="notEqual">
      <formula>0</formula>
    </cfRule>
  </conditionalFormatting>
  <conditionalFormatting sqref="T27">
    <cfRule type="cellIs" dxfId="130" priority="179" operator="notEqual">
      <formula>0</formula>
    </cfRule>
  </conditionalFormatting>
  <conditionalFormatting sqref="T52">
    <cfRule type="cellIs" dxfId="129" priority="178" operator="notEqual">
      <formula>0</formula>
    </cfRule>
  </conditionalFormatting>
  <conditionalFormatting sqref="X53:X64 X25:X26 X28:X33 X51 X35:X49">
    <cfRule type="cellIs" dxfId="128" priority="177" operator="notEqual">
      <formula>0</formula>
    </cfRule>
  </conditionalFormatting>
  <conditionalFormatting sqref="X24">
    <cfRule type="cellIs" dxfId="127" priority="176" operator="notEqual">
      <formula>0</formula>
    </cfRule>
  </conditionalFormatting>
  <conditionalFormatting sqref="X27">
    <cfRule type="cellIs" dxfId="126" priority="175" operator="notEqual">
      <formula>0</formula>
    </cfRule>
  </conditionalFormatting>
  <conditionalFormatting sqref="D50">
    <cfRule type="cellIs" dxfId="125" priority="166" operator="notEqual">
      <formula>0</formula>
    </cfRule>
  </conditionalFormatting>
  <conditionalFormatting sqref="D56">
    <cfRule type="cellIs" dxfId="124" priority="165" operator="notEqual">
      <formula>0</formula>
    </cfRule>
  </conditionalFormatting>
  <conditionalFormatting sqref="D52">
    <cfRule type="cellIs" dxfId="123" priority="164" operator="notEqual">
      <formula>0</formula>
    </cfRule>
  </conditionalFormatting>
  <conditionalFormatting sqref="AY25:BA26 AQ43:AS43 AQ30:AS33 AY51:BA51 AY53:BA64 AU30:AW33 AU43:AW43 AY28:BA33 AY35:BA49 AU35:AW35 AQ35:AS35">
    <cfRule type="cellIs" dxfId="122" priority="163" operator="notEqual">
      <formula>0</formula>
    </cfRule>
  </conditionalFormatting>
  <conditionalFormatting sqref="AQ25:AS26 AQ36:AS42 AQ44:AS49 AQ28:AS29 AQ51:AS51 AQ53:AS64">
    <cfRule type="cellIs" dxfId="121" priority="161" operator="notEqual">
      <formula>0</formula>
    </cfRule>
  </conditionalFormatting>
  <conditionalFormatting sqref="AQ24:AS24">
    <cfRule type="cellIs" dxfId="120" priority="160" operator="notEqual">
      <formula>0</formula>
    </cfRule>
  </conditionalFormatting>
  <conditionalFormatting sqref="AU25:AW26 AU36:AW42 AU44:AW49 AU28:AW29 AU51:AW51 AU53:AW64">
    <cfRule type="cellIs" dxfId="119" priority="159" operator="notEqual">
      <formula>0</formula>
    </cfRule>
  </conditionalFormatting>
  <conditionalFormatting sqref="AU24:AW24 AY24:BA24">
    <cfRule type="cellIs" dxfId="118" priority="158" operator="notEqual">
      <formula>0</formula>
    </cfRule>
  </conditionalFormatting>
  <conditionalFormatting sqref="AC27 AG27 AK27 AO27 AS27 AW27 AA27 AE27 AM27 AQ27 AU27 BA27 AY27">
    <cfRule type="cellIs" dxfId="117" priority="157" operator="notEqual">
      <formula>0</formula>
    </cfRule>
  </conditionalFormatting>
  <conditionalFormatting sqref="AN27 AR27 AV27 AZ27">
    <cfRule type="cellIs" dxfId="116" priority="156" operator="notEqual">
      <formula>0</formula>
    </cfRule>
  </conditionalFormatting>
  <conditionalFormatting sqref="S50 W50 AA50 AE50 AM50 AQ50 AU50 AY50 U50 Y50 AC50 AG50 AK50 AO50 AS50 AW50 BA50">
    <cfRule type="cellIs" dxfId="115" priority="154" operator="notEqual">
      <formula>0</formula>
    </cfRule>
  </conditionalFormatting>
  <conditionalFormatting sqref="T50 X50 AN50 AR50 AV50 AZ50">
    <cfRule type="cellIs" dxfId="114" priority="153" operator="notEqual">
      <formula>0</formula>
    </cfRule>
  </conditionalFormatting>
  <conditionalFormatting sqref="W52 AA52 AE52 AM52 AQ52 AU52 AY52 Y52 AC52 AG52 AK52 AO52 AS52 AW52 BA52">
    <cfRule type="cellIs" dxfId="113" priority="151" operator="notEqual">
      <formula>0</formula>
    </cfRule>
  </conditionalFormatting>
  <conditionalFormatting sqref="X52 AN52 AR52 AV52 AZ52">
    <cfRule type="cellIs" dxfId="112" priority="150" operator="notEqual">
      <formula>0</formula>
    </cfRule>
  </conditionalFormatting>
  <conditionalFormatting sqref="C57:C64 C25:C33 C35:C44">
    <cfRule type="cellIs" dxfId="111" priority="148" operator="notEqual">
      <formula>0</formula>
    </cfRule>
  </conditionalFormatting>
  <conditionalFormatting sqref="C24">
    <cfRule type="cellIs" dxfId="110" priority="147" operator="notEqual">
      <formula>0</formula>
    </cfRule>
  </conditionalFormatting>
  <conditionalFormatting sqref="C51 C53:C55">
    <cfRule type="cellIs" dxfId="109" priority="146" operator="notEqual">
      <formula>0</formula>
    </cfRule>
  </conditionalFormatting>
  <conditionalFormatting sqref="C45:C49">
    <cfRule type="cellIs" dxfId="108" priority="145" operator="notEqual">
      <formula>0</formula>
    </cfRule>
  </conditionalFormatting>
  <conditionalFormatting sqref="C50">
    <cfRule type="cellIs" dxfId="107" priority="144" operator="notEqual">
      <formula>0</formula>
    </cfRule>
  </conditionalFormatting>
  <conditionalFormatting sqref="C56">
    <cfRule type="cellIs" dxfId="106" priority="143" operator="notEqual">
      <formula>0</formula>
    </cfRule>
  </conditionalFormatting>
  <conditionalFormatting sqref="C52">
    <cfRule type="cellIs" dxfId="105" priority="142" operator="notEqual">
      <formula>0</formula>
    </cfRule>
  </conditionalFormatting>
  <conditionalFormatting sqref="N25:N33 N35:N64">
    <cfRule type="cellIs" dxfId="104" priority="141" operator="notEqual">
      <formula>0</formula>
    </cfRule>
  </conditionalFormatting>
  <conditionalFormatting sqref="N24">
    <cfRule type="cellIs" dxfId="103" priority="140" operator="notEqual">
      <formula>0</formula>
    </cfRule>
  </conditionalFormatting>
  <conditionalFormatting sqref="AL25:AL26 AL51 AL53:AL64 AL28:AL33 AL35:AL49">
    <cfRule type="cellIs" dxfId="102" priority="111" operator="notEqual">
      <formula>0</formula>
    </cfRule>
  </conditionalFormatting>
  <conditionalFormatting sqref="AL24">
    <cfRule type="cellIs" dxfId="101" priority="110" operator="notEqual">
      <formula>0</formula>
    </cfRule>
  </conditionalFormatting>
  <conditionalFormatting sqref="AL27">
    <cfRule type="cellIs" dxfId="100" priority="109" operator="notEqual">
      <formula>0</formula>
    </cfRule>
  </conditionalFormatting>
  <conditionalFormatting sqref="AL50">
    <cfRule type="cellIs" dxfId="99" priority="108" operator="notEqual">
      <formula>0</formula>
    </cfRule>
  </conditionalFormatting>
  <conditionalFormatting sqref="AL52">
    <cfRule type="cellIs" dxfId="98" priority="107" operator="notEqual">
      <formula>0</formula>
    </cfRule>
  </conditionalFormatting>
  <conditionalFormatting sqref="AP43 AP30:AP33 AP35">
    <cfRule type="cellIs" dxfId="97" priority="106" operator="notEqual">
      <formula>0</formula>
    </cfRule>
  </conditionalFormatting>
  <conditionalFormatting sqref="AP25:AP26 AP36:AP42 AP44:AP49 AP28:AP29 AP51 AP53:AP64">
    <cfRule type="cellIs" dxfId="96" priority="105" operator="notEqual">
      <formula>0</formula>
    </cfRule>
  </conditionalFormatting>
  <conditionalFormatting sqref="AP24">
    <cfRule type="cellIs" dxfId="95" priority="104" operator="notEqual">
      <formula>0</formula>
    </cfRule>
  </conditionalFormatting>
  <conditionalFormatting sqref="AP27">
    <cfRule type="cellIs" dxfId="94" priority="103" operator="notEqual">
      <formula>0</formula>
    </cfRule>
  </conditionalFormatting>
  <conditionalFormatting sqref="AP50">
    <cfRule type="cellIs" dxfId="93" priority="102" operator="notEqual">
      <formula>0</formula>
    </cfRule>
  </conditionalFormatting>
  <conditionalFormatting sqref="AP52">
    <cfRule type="cellIs" dxfId="92" priority="101" operator="notEqual">
      <formula>0</formula>
    </cfRule>
  </conditionalFormatting>
  <conditionalFormatting sqref="AT30:AT33 AT43 AT35">
    <cfRule type="cellIs" dxfId="91" priority="100" operator="notEqual">
      <formula>0</formula>
    </cfRule>
  </conditionalFormatting>
  <conditionalFormatting sqref="AT25:AT26 AT36:AT42 AT44:AT49 AT28:AT29 AT51 AT53:AT64">
    <cfRule type="cellIs" dxfId="90" priority="99" operator="notEqual">
      <formula>0</formula>
    </cfRule>
  </conditionalFormatting>
  <conditionalFormatting sqref="AT24">
    <cfRule type="cellIs" dxfId="89" priority="98" operator="notEqual">
      <formula>0</formula>
    </cfRule>
  </conditionalFormatting>
  <conditionalFormatting sqref="AT27">
    <cfRule type="cellIs" dxfId="88" priority="97" operator="notEqual">
      <formula>0</formula>
    </cfRule>
  </conditionalFormatting>
  <conditionalFormatting sqref="AT50">
    <cfRule type="cellIs" dxfId="87" priority="96" operator="notEqual">
      <formula>0</formula>
    </cfRule>
  </conditionalFormatting>
  <conditionalFormatting sqref="AT52">
    <cfRule type="cellIs" dxfId="86" priority="95" operator="notEqual">
      <formula>0</formula>
    </cfRule>
  </conditionalFormatting>
  <conditionalFormatting sqref="AX25:AX26 AX51 AX53:AX64 AX28:AX33 AX35:AX49">
    <cfRule type="cellIs" dxfId="85" priority="94" operator="notEqual">
      <formula>0</formula>
    </cfRule>
  </conditionalFormatting>
  <conditionalFormatting sqref="AX24">
    <cfRule type="cellIs" dxfId="84" priority="93" operator="notEqual">
      <formula>0</formula>
    </cfRule>
  </conditionalFormatting>
  <conditionalFormatting sqref="AX27">
    <cfRule type="cellIs" dxfId="83" priority="92" operator="notEqual">
      <formula>0</formula>
    </cfRule>
  </conditionalFormatting>
  <conditionalFormatting sqref="AX50">
    <cfRule type="cellIs" dxfId="82" priority="91" operator="notEqual">
      <formula>0</formula>
    </cfRule>
  </conditionalFormatting>
  <conditionalFormatting sqref="AX52">
    <cfRule type="cellIs" dxfId="81" priority="90" operator="notEqual">
      <formula>0</formula>
    </cfRule>
  </conditionalFormatting>
  <conditionalFormatting sqref="R28:R33 R25:R26 R53:R64 R51 R35:R49">
    <cfRule type="cellIs" dxfId="80" priority="89" operator="notEqual">
      <formula>0</formula>
    </cfRule>
  </conditionalFormatting>
  <conditionalFormatting sqref="R24">
    <cfRule type="cellIs" dxfId="79" priority="88" operator="notEqual">
      <formula>0</formula>
    </cfRule>
  </conditionalFormatting>
  <conditionalFormatting sqref="R27">
    <cfRule type="cellIs" dxfId="78" priority="87" operator="notEqual">
      <formula>0</formula>
    </cfRule>
  </conditionalFormatting>
  <conditionalFormatting sqref="R52">
    <cfRule type="cellIs" dxfId="77" priority="86" operator="notEqual">
      <formula>0</formula>
    </cfRule>
  </conditionalFormatting>
  <conditionalFormatting sqref="R50">
    <cfRule type="cellIs" dxfId="76" priority="85" operator="notEqual">
      <formula>0</formula>
    </cfRule>
  </conditionalFormatting>
  <conditionalFormatting sqref="V53:V64 V25:V26 V28:V30 V51 V32:V33 V35:V49">
    <cfRule type="cellIs" dxfId="75" priority="84" operator="notEqual">
      <formula>0</formula>
    </cfRule>
  </conditionalFormatting>
  <conditionalFormatting sqref="V24">
    <cfRule type="cellIs" dxfId="74" priority="83" operator="notEqual">
      <formula>0</formula>
    </cfRule>
  </conditionalFormatting>
  <conditionalFormatting sqref="V27">
    <cfRule type="cellIs" dxfId="73" priority="82" operator="notEqual">
      <formula>0</formula>
    </cfRule>
  </conditionalFormatting>
  <conditionalFormatting sqref="V50">
    <cfRule type="cellIs" dxfId="72" priority="81" operator="notEqual">
      <formula>0</formula>
    </cfRule>
  </conditionalFormatting>
  <conditionalFormatting sqref="V52">
    <cfRule type="cellIs" dxfId="71" priority="80" operator="notEqual">
      <formula>0</formula>
    </cfRule>
  </conditionalFormatting>
  <conditionalFormatting sqref="Z31:Z33 Z43 Z35">
    <cfRule type="cellIs" dxfId="70" priority="79" operator="notEqual">
      <formula>0</formula>
    </cfRule>
  </conditionalFormatting>
  <conditionalFormatting sqref="Z25:Z26 Z36:Z42 Z44:Z49 Z28:Z29 Z51 Z53:Z64">
    <cfRule type="cellIs" dxfId="69" priority="78" operator="notEqual">
      <formula>0</formula>
    </cfRule>
  </conditionalFormatting>
  <conditionalFormatting sqref="Z24">
    <cfRule type="cellIs" dxfId="68" priority="77" operator="notEqual">
      <formula>0</formula>
    </cfRule>
  </conditionalFormatting>
  <conditionalFormatting sqref="Z27">
    <cfRule type="cellIs" dxfId="67" priority="76" operator="notEqual">
      <formula>0</formula>
    </cfRule>
  </conditionalFormatting>
  <conditionalFormatting sqref="Z50">
    <cfRule type="cellIs" dxfId="66" priority="75" operator="notEqual">
      <formula>0</formula>
    </cfRule>
  </conditionalFormatting>
  <conditionalFormatting sqref="Z52">
    <cfRule type="cellIs" dxfId="65" priority="74" operator="notEqual">
      <formula>0</formula>
    </cfRule>
  </conditionalFormatting>
  <conditionalFormatting sqref="AD43 AD30 AD32:AD33 AD35">
    <cfRule type="cellIs" dxfId="64" priority="73" operator="notEqual">
      <formula>0</formula>
    </cfRule>
  </conditionalFormatting>
  <conditionalFormatting sqref="AD25:AD26 AD36:AD42 AD44:AD49 AD28:AD29 AD51 AD53:AD64">
    <cfRule type="cellIs" dxfId="63" priority="72" operator="notEqual">
      <formula>0</formula>
    </cfRule>
  </conditionalFormatting>
  <conditionalFormatting sqref="AD24">
    <cfRule type="cellIs" dxfId="62" priority="71" operator="notEqual">
      <formula>0</formula>
    </cfRule>
  </conditionalFormatting>
  <conditionalFormatting sqref="AD27">
    <cfRule type="cellIs" dxfId="61" priority="70" operator="notEqual">
      <formula>0</formula>
    </cfRule>
  </conditionalFormatting>
  <conditionalFormatting sqref="AD50">
    <cfRule type="cellIs" dxfId="60" priority="69" operator="notEqual">
      <formula>0</formula>
    </cfRule>
  </conditionalFormatting>
  <conditionalFormatting sqref="AD52">
    <cfRule type="cellIs" dxfId="59" priority="68" operator="notEqual">
      <formula>0</formula>
    </cfRule>
  </conditionalFormatting>
  <conditionalFormatting sqref="P25:P33 P35:P55">
    <cfRule type="cellIs" dxfId="58" priority="61" operator="notEqual">
      <formula>0</formula>
    </cfRule>
  </conditionalFormatting>
  <conditionalFormatting sqref="P24">
    <cfRule type="cellIs" dxfId="57" priority="60" operator="notEqual">
      <formula>0</formula>
    </cfRule>
  </conditionalFormatting>
  <conditionalFormatting sqref="V31">
    <cfRule type="cellIs" dxfId="56" priority="59" operator="notEqual">
      <formula>0</formula>
    </cfRule>
  </conditionalFormatting>
  <conditionalFormatting sqref="AD31">
    <cfRule type="cellIs" dxfId="55" priority="58" operator="notEqual">
      <formula>0</formula>
    </cfRule>
  </conditionalFormatting>
  <conditionalFormatting sqref="D34">
    <cfRule type="cellIs" dxfId="54" priority="56" operator="notEqual">
      <formula>0</formula>
    </cfRule>
  </conditionalFormatting>
  <conditionalFormatting sqref="E34:H34">
    <cfRule type="cellIs" dxfId="53" priority="55" operator="notEqual">
      <formula>0</formula>
    </cfRule>
  </conditionalFormatting>
  <conditionalFormatting sqref="I34 K34:M34 O34 Q34 U34 Y34 S34 W34">
    <cfRule type="cellIs" dxfId="52" priority="54" operator="notEqual">
      <formula>0</formula>
    </cfRule>
  </conditionalFormatting>
  <conditionalFormatting sqref="BB34:BC34">
    <cfRule type="cellIs" dxfId="51" priority="53" operator="notEqual">
      <formula>0</formula>
    </cfRule>
  </conditionalFormatting>
  <conditionalFormatting sqref="J34">
    <cfRule type="cellIs" dxfId="50" priority="52" operator="notEqual">
      <formula>0</formula>
    </cfRule>
  </conditionalFormatting>
  <conditionalFormatting sqref="T34">
    <cfRule type="cellIs" dxfId="49" priority="51" operator="notEqual">
      <formula>0</formula>
    </cfRule>
  </conditionalFormatting>
  <conditionalFormatting sqref="X34">
    <cfRule type="cellIs" dxfId="48" priority="50" operator="notEqual">
      <formula>0</formula>
    </cfRule>
  </conditionalFormatting>
  <conditionalFormatting sqref="AC34 AG34 AK34 AO34 AS34 AW34 AA34 AE34 AM34 AQ34 AU34 BA34 AY34">
    <cfRule type="cellIs" dxfId="47" priority="49" operator="notEqual">
      <formula>0</formula>
    </cfRule>
  </conditionalFormatting>
  <conditionalFormatting sqref="AN34 AR34 AV34 AZ34">
    <cfRule type="cellIs" dxfId="46" priority="48" operator="notEqual">
      <formula>0</formula>
    </cfRule>
  </conditionalFormatting>
  <conditionalFormatting sqref="C34">
    <cfRule type="cellIs" dxfId="45" priority="47" operator="notEqual">
      <formula>0</formula>
    </cfRule>
  </conditionalFormatting>
  <conditionalFormatting sqref="N34">
    <cfRule type="cellIs" dxfId="44" priority="46" operator="notEqual">
      <formula>0</formula>
    </cfRule>
  </conditionalFormatting>
  <conditionalFormatting sqref="AL34">
    <cfRule type="cellIs" dxfId="43" priority="45" operator="notEqual">
      <formula>0</formula>
    </cfRule>
  </conditionalFormatting>
  <conditionalFormatting sqref="AP34">
    <cfRule type="cellIs" dxfId="42" priority="44" operator="notEqual">
      <formula>0</formula>
    </cfRule>
  </conditionalFormatting>
  <conditionalFormatting sqref="AT34">
    <cfRule type="cellIs" dxfId="41" priority="43" operator="notEqual">
      <formula>0</formula>
    </cfRule>
  </conditionalFormatting>
  <conditionalFormatting sqref="AX34">
    <cfRule type="cellIs" dxfId="40" priority="42" operator="notEqual">
      <formula>0</formula>
    </cfRule>
  </conditionalFormatting>
  <conditionalFormatting sqref="R34">
    <cfRule type="cellIs" dxfId="39" priority="41" operator="notEqual">
      <formula>0</formula>
    </cfRule>
  </conditionalFormatting>
  <conditionalFormatting sqref="V34">
    <cfRule type="cellIs" dxfId="38" priority="40" operator="notEqual">
      <formula>0</formula>
    </cfRule>
  </conditionalFormatting>
  <conditionalFormatting sqref="Z34">
    <cfRule type="cellIs" dxfId="37" priority="39" operator="notEqual">
      <formula>0</formula>
    </cfRule>
  </conditionalFormatting>
  <conditionalFormatting sqref="AD34">
    <cfRule type="cellIs" dxfId="36" priority="38" operator="notEqual">
      <formula>0</formula>
    </cfRule>
  </conditionalFormatting>
  <conditionalFormatting sqref="P34">
    <cfRule type="cellIs" dxfId="35" priority="36" operator="notEqual">
      <formula>0</formula>
    </cfRule>
  </conditionalFormatting>
  <conditionalFormatting sqref="AF30:AF33 AF43 AF35">
    <cfRule type="cellIs" dxfId="34" priority="35" operator="notEqual">
      <formula>0</formula>
    </cfRule>
  </conditionalFormatting>
  <conditionalFormatting sqref="AF25:AF26 AF36:AF42 AF44:AF49 AF28:AF29 AF51 AF53:AF64">
    <cfRule type="cellIs" dxfId="33" priority="34" operator="notEqual">
      <formula>0</formula>
    </cfRule>
  </conditionalFormatting>
  <conditionalFormatting sqref="AF24">
    <cfRule type="cellIs" dxfId="32" priority="33" operator="notEqual">
      <formula>0</formula>
    </cfRule>
  </conditionalFormatting>
  <conditionalFormatting sqref="AF27">
    <cfRule type="cellIs" dxfId="31" priority="32" operator="notEqual">
      <formula>0</formula>
    </cfRule>
  </conditionalFormatting>
  <conditionalFormatting sqref="AF50">
    <cfRule type="cellIs" dxfId="30" priority="31" operator="notEqual">
      <formula>0</formula>
    </cfRule>
  </conditionalFormatting>
  <conditionalFormatting sqref="AF52">
    <cfRule type="cellIs" dxfId="29" priority="30" operator="notEqual">
      <formula>0</formula>
    </cfRule>
  </conditionalFormatting>
  <conditionalFormatting sqref="AF34">
    <cfRule type="cellIs" dxfId="28" priority="29" operator="notEqual">
      <formula>0</formula>
    </cfRule>
  </conditionalFormatting>
  <conditionalFormatting sqref="AB30:AB33 AB43 AB35">
    <cfRule type="cellIs" dxfId="27" priority="28" operator="notEqual">
      <formula>0</formula>
    </cfRule>
  </conditionalFormatting>
  <conditionalFormatting sqref="AB25:AB26 AB36:AB42 AB44:AB49 AB28:AB29 AB51 AB53:AB64">
    <cfRule type="cellIs" dxfId="26" priority="27" operator="notEqual">
      <formula>0</formula>
    </cfRule>
  </conditionalFormatting>
  <conditionalFormatting sqref="AB24">
    <cfRule type="cellIs" dxfId="25" priority="26" operator="notEqual">
      <formula>0</formula>
    </cfRule>
  </conditionalFormatting>
  <conditionalFormatting sqref="AB27">
    <cfRule type="cellIs" dxfId="24" priority="25" operator="notEqual">
      <formula>0</formula>
    </cfRule>
  </conditionalFormatting>
  <conditionalFormatting sqref="AB50">
    <cfRule type="cellIs" dxfId="23" priority="24" operator="notEqual">
      <formula>0</formula>
    </cfRule>
  </conditionalFormatting>
  <conditionalFormatting sqref="AB52">
    <cfRule type="cellIs" dxfId="22" priority="23" operator="notEqual">
      <formula>0</formula>
    </cfRule>
  </conditionalFormatting>
  <conditionalFormatting sqref="AB34">
    <cfRule type="cellIs" dxfId="21" priority="22" operator="notEqual">
      <formula>0</formula>
    </cfRule>
  </conditionalFormatting>
  <conditionalFormatting sqref="AJ30:AJ33 AJ43 AJ35">
    <cfRule type="cellIs" dxfId="20" priority="21" operator="notEqual">
      <formula>0</formula>
    </cfRule>
  </conditionalFormatting>
  <conditionalFormatting sqref="AJ25:AJ26 AJ36:AJ42 AJ44:AJ49 AJ28:AJ29 AJ51 AJ53:AJ64">
    <cfRule type="cellIs" dxfId="19" priority="20" operator="notEqual">
      <formula>0</formula>
    </cfRule>
  </conditionalFormatting>
  <conditionalFormatting sqref="AJ24">
    <cfRule type="cellIs" dxfId="18" priority="19" operator="notEqual">
      <formula>0</formula>
    </cfRule>
  </conditionalFormatting>
  <conditionalFormatting sqref="AJ27">
    <cfRule type="cellIs" dxfId="17" priority="18" operator="notEqual">
      <formula>0</formula>
    </cfRule>
  </conditionalFormatting>
  <conditionalFormatting sqref="AJ50">
    <cfRule type="cellIs" dxfId="16" priority="17" operator="notEqual">
      <formula>0</formula>
    </cfRule>
  </conditionalFormatting>
  <conditionalFormatting sqref="AJ52">
    <cfRule type="cellIs" dxfId="15" priority="16" operator="notEqual">
      <formula>0</formula>
    </cfRule>
  </conditionalFormatting>
  <conditionalFormatting sqref="AJ34">
    <cfRule type="cellIs" dxfId="14" priority="15" operator="notEqual">
      <formula>0</formula>
    </cfRule>
  </conditionalFormatting>
  <conditionalFormatting sqref="AI35 AI43 AI30:AI33">
    <cfRule type="cellIs" dxfId="13" priority="14" operator="notEqual">
      <formula>0</formula>
    </cfRule>
  </conditionalFormatting>
  <conditionalFormatting sqref="AI53:AI64 AI51 AI28:AI29 AI44:AI49 AI36:AI42 AI25:AI26">
    <cfRule type="cellIs" dxfId="12" priority="13" operator="notEqual">
      <formula>0</formula>
    </cfRule>
  </conditionalFormatting>
  <conditionalFormatting sqref="AI24">
    <cfRule type="cellIs" dxfId="11" priority="12" operator="notEqual">
      <formula>0</formula>
    </cfRule>
  </conditionalFormatting>
  <conditionalFormatting sqref="AI27">
    <cfRule type="cellIs" dxfId="10" priority="11" operator="notEqual">
      <formula>0</formula>
    </cfRule>
  </conditionalFormatting>
  <conditionalFormatting sqref="AI50">
    <cfRule type="cellIs" dxfId="9" priority="10" operator="notEqual">
      <formula>0</formula>
    </cfRule>
  </conditionalFormatting>
  <conditionalFormatting sqref="AI52">
    <cfRule type="cellIs" dxfId="8" priority="9" operator="notEqual">
      <formula>0</formula>
    </cfRule>
  </conditionalFormatting>
  <conditionalFormatting sqref="AI34">
    <cfRule type="cellIs" dxfId="7" priority="8" operator="notEqual">
      <formula>0</formula>
    </cfRule>
  </conditionalFormatting>
  <conditionalFormatting sqref="AH30:AH33 AH43 AH35">
    <cfRule type="cellIs" dxfId="6" priority="7" operator="notEqual">
      <formula>0</formula>
    </cfRule>
  </conditionalFormatting>
  <conditionalFormatting sqref="AH25:AH26 AH36:AH42 AH44:AH49 AH28:AH29 AH51 AH53:AH64">
    <cfRule type="cellIs" dxfId="5" priority="6" operator="notEqual">
      <formula>0</formula>
    </cfRule>
  </conditionalFormatting>
  <conditionalFormatting sqref="AH24">
    <cfRule type="cellIs" dxfId="4" priority="5" operator="notEqual">
      <formula>0</formula>
    </cfRule>
  </conditionalFormatting>
  <conditionalFormatting sqref="AH27">
    <cfRule type="cellIs" dxfId="3" priority="4" operator="notEqual">
      <formula>0</formula>
    </cfRule>
  </conditionalFormatting>
  <conditionalFormatting sqref="AH50">
    <cfRule type="cellIs" dxfId="2" priority="3" operator="notEqual">
      <formula>0</formula>
    </cfRule>
  </conditionalFormatting>
  <conditionalFormatting sqref="AH52">
    <cfRule type="cellIs" dxfId="1" priority="2" operator="notEqual">
      <formula>0</formula>
    </cfRule>
  </conditionalFormatting>
  <conditionalFormatting sqref="AH34">
    <cfRule type="cellIs" dxfId="0" priority="1" operator="notEqual">
      <formula>0</formula>
    </cfRule>
  </conditionalFormatting>
  <printOptions horizontalCentered="1"/>
  <pageMargins left="0.43307086614173229" right="0" top="0" bottom="0" header="0" footer="0"/>
  <pageSetup paperSize="8" scale="20" fitToWidth="4" fitToHeight="5" orientation="portrait"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topLeftCell="Q19" zoomScaleSheetLayoutView="55" workbookViewId="0">
      <selection activeCell="P22" sqref="P22:P24"/>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5" t="s">
        <v>70</v>
      </c>
    </row>
    <row r="2" spans="1:48" ht="18.75" x14ac:dyDescent="0.3">
      <c r="R2" s="11" t="s">
        <v>11</v>
      </c>
    </row>
    <row r="3" spans="1:48" ht="18.75" x14ac:dyDescent="0.3">
      <c r="R3" s="11" t="s">
        <v>69</v>
      </c>
    </row>
    <row r="4" spans="1:48" ht="18.75" x14ac:dyDescent="0.3">
      <c r="AV4" s="11"/>
    </row>
    <row r="5" spans="1:48" ht="18.75" customHeight="1" x14ac:dyDescent="0.25">
      <c r="A5" s="369" t="str">
        <f>'1. паспорт местоположение'!A5:C5</f>
        <v>Год раскрытия информации: 2025 год</v>
      </c>
      <c r="B5" s="369"/>
      <c r="C5" s="369"/>
      <c r="D5" s="369"/>
      <c r="E5" s="369"/>
      <c r="F5" s="369"/>
      <c r="G5" s="369"/>
      <c r="H5" s="369"/>
      <c r="I5" s="369"/>
      <c r="J5" s="369"/>
      <c r="K5" s="369"/>
      <c r="L5" s="369"/>
      <c r="M5" s="369"/>
      <c r="N5" s="369"/>
      <c r="O5" s="369"/>
      <c r="P5" s="369"/>
      <c r="Q5" s="369"/>
      <c r="R5" s="369"/>
      <c r="S5" s="369"/>
      <c r="T5" s="369"/>
      <c r="U5" s="369"/>
      <c r="V5" s="95"/>
      <c r="W5" s="95"/>
      <c r="X5" s="95"/>
      <c r="Y5" s="95"/>
      <c r="Z5" s="95"/>
      <c r="AA5" s="95"/>
      <c r="AB5" s="95"/>
      <c r="AC5" s="95"/>
      <c r="AD5" s="95"/>
      <c r="AE5" s="95"/>
      <c r="AF5" s="95"/>
      <c r="AG5" s="95"/>
      <c r="AH5" s="95"/>
      <c r="AI5" s="95"/>
      <c r="AJ5" s="95"/>
      <c r="AK5" s="95"/>
      <c r="AL5" s="95"/>
      <c r="AM5" s="95"/>
      <c r="AN5" s="95"/>
      <c r="AO5" s="95"/>
      <c r="AP5" s="95"/>
      <c r="AQ5" s="95"/>
      <c r="AR5" s="95"/>
      <c r="AS5" s="95"/>
      <c r="AT5" s="95"/>
      <c r="AU5" s="95"/>
      <c r="AV5" s="95"/>
    </row>
    <row r="6" spans="1:48" ht="18.75" x14ac:dyDescent="0.3">
      <c r="AV6" s="11"/>
    </row>
    <row r="7" spans="1:48" ht="18.75" x14ac:dyDescent="0.25">
      <c r="A7" s="370" t="s">
        <v>10</v>
      </c>
      <c r="B7" s="370"/>
      <c r="C7" s="370"/>
      <c r="D7" s="370"/>
      <c r="E7" s="370"/>
      <c r="F7" s="370"/>
      <c r="G7" s="370"/>
      <c r="H7" s="370"/>
      <c r="I7" s="370"/>
      <c r="J7" s="370"/>
      <c r="K7" s="370"/>
      <c r="L7" s="370"/>
      <c r="M7" s="370"/>
      <c r="N7" s="370"/>
      <c r="O7" s="370"/>
      <c r="P7" s="370"/>
      <c r="Q7" s="370"/>
      <c r="R7" s="370"/>
      <c r="S7" s="370"/>
      <c r="T7" s="370"/>
      <c r="U7" s="37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371" t="str">
        <f>'1. паспорт местоположение'!A9:C9</f>
        <v xml:space="preserve">Акционерное общество "Калининградская генерирующая компания" </v>
      </c>
      <c r="B9" s="371"/>
      <c r="C9" s="371"/>
      <c r="D9" s="371"/>
      <c r="E9" s="371"/>
      <c r="F9" s="371"/>
      <c r="G9" s="371"/>
      <c r="H9" s="371"/>
      <c r="I9" s="371"/>
      <c r="J9" s="371"/>
      <c r="K9" s="371"/>
      <c r="L9" s="371"/>
      <c r="M9" s="371"/>
      <c r="N9" s="371"/>
      <c r="O9" s="371"/>
      <c r="P9" s="371"/>
      <c r="Q9" s="371"/>
      <c r="R9" s="371"/>
      <c r="S9" s="371"/>
      <c r="T9" s="371"/>
      <c r="U9" s="371"/>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373" t="s">
        <v>9</v>
      </c>
      <c r="B10" s="373"/>
      <c r="C10" s="373"/>
      <c r="D10" s="373"/>
      <c r="E10" s="373"/>
      <c r="F10" s="373"/>
      <c r="G10" s="373"/>
      <c r="H10" s="373"/>
      <c r="I10" s="373"/>
      <c r="J10" s="373"/>
      <c r="K10" s="373"/>
      <c r="L10" s="373"/>
      <c r="M10" s="373"/>
      <c r="N10" s="373"/>
      <c r="O10" s="373"/>
      <c r="P10" s="373"/>
      <c r="Q10" s="373"/>
      <c r="R10" s="373"/>
      <c r="S10" s="373"/>
      <c r="T10" s="373"/>
      <c r="U10" s="373"/>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371" t="str">
        <f>'1. паспорт местоположение'!A12:C12</f>
        <v>N_KGK_20</v>
      </c>
      <c r="B12" s="371"/>
      <c r="C12" s="371"/>
      <c r="D12" s="371"/>
      <c r="E12" s="371"/>
      <c r="F12" s="371"/>
      <c r="G12" s="371"/>
      <c r="H12" s="371"/>
      <c r="I12" s="371"/>
      <c r="J12" s="371"/>
      <c r="K12" s="371"/>
      <c r="L12" s="371"/>
      <c r="M12" s="371"/>
      <c r="N12" s="371"/>
      <c r="O12" s="371"/>
      <c r="P12" s="371"/>
      <c r="Q12" s="371"/>
      <c r="R12" s="371"/>
      <c r="S12" s="371"/>
      <c r="T12" s="371"/>
      <c r="U12" s="371"/>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373" t="s">
        <v>8</v>
      </c>
      <c r="B13" s="373"/>
      <c r="C13" s="373"/>
      <c r="D13" s="373"/>
      <c r="E13" s="373"/>
      <c r="F13" s="373"/>
      <c r="G13" s="373"/>
      <c r="H13" s="373"/>
      <c r="I13" s="373"/>
      <c r="J13" s="373"/>
      <c r="K13" s="373"/>
      <c r="L13" s="373"/>
      <c r="M13" s="373"/>
      <c r="N13" s="373"/>
      <c r="O13" s="373"/>
      <c r="P13" s="373"/>
      <c r="Q13" s="373"/>
      <c r="R13" s="373"/>
      <c r="S13" s="373"/>
      <c r="T13" s="373"/>
      <c r="U13" s="373"/>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371" t="str">
        <f>'1. паспорт местоположение'!A15</f>
        <v>Техническое перевооружение службы тепловых сетей (ГТЭЦ) покупка грузового автомобиля с КМУ</v>
      </c>
      <c r="B15" s="371"/>
      <c r="C15" s="371"/>
      <c r="D15" s="371"/>
      <c r="E15" s="371"/>
      <c r="F15" s="371"/>
      <c r="G15" s="371"/>
      <c r="H15" s="371"/>
      <c r="I15" s="371"/>
      <c r="J15" s="371"/>
      <c r="K15" s="371"/>
      <c r="L15" s="371"/>
      <c r="M15" s="371"/>
      <c r="N15" s="371"/>
      <c r="O15" s="371"/>
      <c r="P15" s="371"/>
      <c r="Q15" s="371"/>
      <c r="R15" s="371"/>
      <c r="S15" s="371"/>
      <c r="T15" s="371"/>
      <c r="U15" s="371"/>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373" t="s">
        <v>7</v>
      </c>
      <c r="B16" s="373"/>
      <c r="C16" s="373"/>
      <c r="D16" s="373"/>
      <c r="E16" s="373"/>
      <c r="F16" s="373"/>
      <c r="G16" s="373"/>
      <c r="H16" s="373"/>
      <c r="I16" s="373"/>
      <c r="J16" s="373"/>
      <c r="K16" s="373"/>
      <c r="L16" s="373"/>
      <c r="M16" s="373"/>
      <c r="N16" s="373"/>
      <c r="O16" s="373"/>
      <c r="P16" s="373"/>
      <c r="Q16" s="373"/>
      <c r="R16" s="373"/>
      <c r="S16" s="373"/>
      <c r="T16" s="373"/>
      <c r="U16" s="373"/>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401"/>
      <c r="AB17" s="401"/>
      <c r="AC17" s="401"/>
      <c r="AD17" s="401"/>
      <c r="AE17" s="401"/>
      <c r="AF17" s="401"/>
      <c r="AG17" s="401"/>
      <c r="AH17" s="401"/>
      <c r="AI17" s="401"/>
      <c r="AJ17" s="401"/>
      <c r="AK17" s="401"/>
      <c r="AL17" s="401"/>
      <c r="AM17" s="401"/>
      <c r="AN17" s="401"/>
      <c r="AO17" s="401"/>
      <c r="AP17" s="401"/>
      <c r="AQ17" s="401"/>
      <c r="AR17" s="401"/>
      <c r="AS17" s="401"/>
      <c r="AT17" s="401"/>
      <c r="AU17" s="401"/>
      <c r="AV17" s="401"/>
    </row>
    <row r="18" spans="1:48" ht="14.25" customHeight="1"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401"/>
      <c r="AB18" s="401"/>
      <c r="AC18" s="401"/>
      <c r="AD18" s="401"/>
      <c r="AE18" s="401"/>
      <c r="AF18" s="401"/>
      <c r="AG18" s="401"/>
      <c r="AH18" s="401"/>
      <c r="AI18" s="401"/>
      <c r="AJ18" s="401"/>
      <c r="AK18" s="401"/>
      <c r="AL18" s="401"/>
      <c r="AM18" s="401"/>
      <c r="AN18" s="401"/>
      <c r="AO18" s="401"/>
      <c r="AP18" s="401"/>
      <c r="AQ18" s="401"/>
      <c r="AR18" s="401"/>
      <c r="AS18" s="401"/>
      <c r="AT18" s="401"/>
      <c r="AU18" s="401"/>
      <c r="AV18" s="401"/>
    </row>
    <row r="19" spans="1:4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401"/>
      <c r="AB19" s="401"/>
      <c r="AC19" s="401"/>
      <c r="AD19" s="401"/>
      <c r="AE19" s="401"/>
      <c r="AF19" s="401"/>
      <c r="AG19" s="401"/>
      <c r="AH19" s="401"/>
      <c r="AI19" s="401"/>
      <c r="AJ19" s="401"/>
      <c r="AK19" s="401"/>
      <c r="AL19" s="401"/>
      <c r="AM19" s="401"/>
      <c r="AN19" s="401"/>
      <c r="AO19" s="401"/>
      <c r="AP19" s="401"/>
      <c r="AQ19" s="401"/>
      <c r="AR19" s="401"/>
      <c r="AS19" s="401"/>
      <c r="AT19" s="401"/>
      <c r="AU19" s="401"/>
      <c r="AV19" s="401"/>
    </row>
    <row r="20" spans="1:4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1"/>
      <c r="AK20" s="401"/>
      <c r="AL20" s="401"/>
      <c r="AM20" s="401"/>
      <c r="AN20" s="401"/>
      <c r="AO20" s="401"/>
      <c r="AP20" s="401"/>
      <c r="AQ20" s="401"/>
      <c r="AR20" s="401"/>
      <c r="AS20" s="401"/>
      <c r="AT20" s="401"/>
      <c r="AU20" s="401"/>
      <c r="AV20" s="401"/>
    </row>
    <row r="21" spans="1:48" x14ac:dyDescent="0.25">
      <c r="A21" s="454" t="s">
        <v>522</v>
      </c>
      <c r="B21" s="454"/>
      <c r="C21" s="454"/>
      <c r="D21" s="454"/>
      <c r="E21" s="454"/>
      <c r="F21" s="454"/>
      <c r="G21" s="454"/>
      <c r="H21" s="454"/>
      <c r="I21" s="454"/>
      <c r="J21" s="454"/>
      <c r="K21" s="454"/>
      <c r="L21" s="454"/>
      <c r="M21" s="454"/>
      <c r="N21" s="454"/>
      <c r="O21" s="454"/>
      <c r="P21" s="454"/>
      <c r="Q21" s="454"/>
      <c r="R21" s="454"/>
      <c r="S21" s="454"/>
      <c r="T21" s="454"/>
      <c r="U21" s="454"/>
      <c r="V21" s="228"/>
      <c r="W21" s="228"/>
      <c r="X21" s="228"/>
      <c r="Y21" s="228"/>
      <c r="Z21" s="228"/>
      <c r="AA21" s="228"/>
      <c r="AB21" s="228"/>
      <c r="AC21" s="228"/>
      <c r="AD21" s="228"/>
      <c r="AE21" s="228"/>
      <c r="AF21" s="228"/>
      <c r="AG21" s="228"/>
      <c r="AH21" s="228"/>
      <c r="AI21" s="228"/>
      <c r="AJ21" s="228"/>
      <c r="AK21" s="228"/>
      <c r="AL21" s="228"/>
      <c r="AM21" s="228"/>
      <c r="AN21" s="228"/>
      <c r="AO21" s="228"/>
      <c r="AP21" s="228"/>
      <c r="AQ21" s="228"/>
      <c r="AR21" s="228"/>
      <c r="AS21" s="228"/>
      <c r="AT21" s="228"/>
      <c r="AU21" s="228"/>
      <c r="AV21" s="228"/>
    </row>
    <row r="22" spans="1:48" ht="58.5" customHeight="1" x14ac:dyDescent="0.25">
      <c r="A22" s="455" t="s">
        <v>53</v>
      </c>
      <c r="B22" s="470" t="s">
        <v>25</v>
      </c>
      <c r="C22" s="455" t="s">
        <v>52</v>
      </c>
      <c r="D22" s="455" t="s">
        <v>51</v>
      </c>
      <c r="E22" s="473" t="s">
        <v>533</v>
      </c>
      <c r="F22" s="474"/>
      <c r="G22" s="474"/>
      <c r="H22" s="474"/>
      <c r="I22" s="474"/>
      <c r="J22" s="474"/>
      <c r="K22" s="474"/>
      <c r="L22" s="475"/>
      <c r="M22" s="455" t="s">
        <v>50</v>
      </c>
      <c r="N22" s="455" t="s">
        <v>49</v>
      </c>
      <c r="O22" s="455" t="s">
        <v>48</v>
      </c>
      <c r="P22" s="453" t="s">
        <v>266</v>
      </c>
      <c r="Q22" s="453" t="s">
        <v>47</v>
      </c>
      <c r="R22" s="453" t="s">
        <v>46</v>
      </c>
      <c r="S22" s="453" t="s">
        <v>45</v>
      </c>
      <c r="T22" s="453"/>
      <c r="U22" s="468" t="s">
        <v>44</v>
      </c>
      <c r="V22" s="468" t="s">
        <v>43</v>
      </c>
      <c r="W22" s="453" t="s">
        <v>42</v>
      </c>
      <c r="X22" s="453" t="s">
        <v>41</v>
      </c>
      <c r="Y22" s="453" t="s">
        <v>40</v>
      </c>
      <c r="Z22" s="469" t="s">
        <v>39</v>
      </c>
      <c r="AA22" s="453" t="s">
        <v>38</v>
      </c>
      <c r="AB22" s="453" t="s">
        <v>37</v>
      </c>
      <c r="AC22" s="453" t="s">
        <v>36</v>
      </c>
      <c r="AD22" s="453" t="s">
        <v>35</v>
      </c>
      <c r="AE22" s="453" t="s">
        <v>34</v>
      </c>
      <c r="AF22" s="453" t="s">
        <v>33</v>
      </c>
      <c r="AG22" s="453"/>
      <c r="AH22" s="453"/>
      <c r="AI22" s="453"/>
      <c r="AJ22" s="453"/>
      <c r="AK22" s="453"/>
      <c r="AL22" s="453" t="s">
        <v>32</v>
      </c>
      <c r="AM22" s="453"/>
      <c r="AN22" s="453"/>
      <c r="AO22" s="453"/>
      <c r="AP22" s="453" t="s">
        <v>31</v>
      </c>
      <c r="AQ22" s="453"/>
      <c r="AR22" s="453" t="s">
        <v>30</v>
      </c>
      <c r="AS22" s="453" t="s">
        <v>29</v>
      </c>
      <c r="AT22" s="453" t="s">
        <v>28</v>
      </c>
      <c r="AU22" s="453" t="s">
        <v>27</v>
      </c>
      <c r="AV22" s="457" t="s">
        <v>26</v>
      </c>
    </row>
    <row r="23" spans="1:48" ht="64.5" customHeight="1" x14ac:dyDescent="0.25">
      <c r="A23" s="465"/>
      <c r="B23" s="471"/>
      <c r="C23" s="465"/>
      <c r="D23" s="465"/>
      <c r="E23" s="476" t="s">
        <v>24</v>
      </c>
      <c r="F23" s="461" t="s">
        <v>136</v>
      </c>
      <c r="G23" s="461" t="s">
        <v>135</v>
      </c>
      <c r="H23" s="461" t="s">
        <v>134</v>
      </c>
      <c r="I23" s="463" t="s">
        <v>442</v>
      </c>
      <c r="J23" s="463" t="s">
        <v>443</v>
      </c>
      <c r="K23" s="463" t="s">
        <v>444</v>
      </c>
      <c r="L23" s="461" t="s">
        <v>81</v>
      </c>
      <c r="M23" s="465"/>
      <c r="N23" s="465"/>
      <c r="O23" s="465"/>
      <c r="P23" s="453"/>
      <c r="Q23" s="453"/>
      <c r="R23" s="453"/>
      <c r="S23" s="466" t="s">
        <v>3</v>
      </c>
      <c r="T23" s="466" t="s">
        <v>12</v>
      </c>
      <c r="U23" s="468"/>
      <c r="V23" s="468"/>
      <c r="W23" s="453"/>
      <c r="X23" s="453"/>
      <c r="Y23" s="453"/>
      <c r="Z23" s="453"/>
      <c r="AA23" s="453"/>
      <c r="AB23" s="453"/>
      <c r="AC23" s="453"/>
      <c r="AD23" s="453"/>
      <c r="AE23" s="453"/>
      <c r="AF23" s="453" t="s">
        <v>23</v>
      </c>
      <c r="AG23" s="453"/>
      <c r="AH23" s="453" t="s">
        <v>22</v>
      </c>
      <c r="AI23" s="453"/>
      <c r="AJ23" s="455" t="s">
        <v>21</v>
      </c>
      <c r="AK23" s="455" t="s">
        <v>20</v>
      </c>
      <c r="AL23" s="455" t="s">
        <v>19</v>
      </c>
      <c r="AM23" s="455" t="s">
        <v>18</v>
      </c>
      <c r="AN23" s="455" t="s">
        <v>17</v>
      </c>
      <c r="AO23" s="455" t="s">
        <v>16</v>
      </c>
      <c r="AP23" s="455" t="s">
        <v>15</v>
      </c>
      <c r="AQ23" s="459" t="s">
        <v>12</v>
      </c>
      <c r="AR23" s="453"/>
      <c r="AS23" s="453"/>
      <c r="AT23" s="453"/>
      <c r="AU23" s="453"/>
      <c r="AV23" s="458"/>
    </row>
    <row r="24" spans="1:48" ht="96.75" customHeight="1" x14ac:dyDescent="0.25">
      <c r="A24" s="456"/>
      <c r="B24" s="472"/>
      <c r="C24" s="456"/>
      <c r="D24" s="456"/>
      <c r="E24" s="477"/>
      <c r="F24" s="462"/>
      <c r="G24" s="462"/>
      <c r="H24" s="462"/>
      <c r="I24" s="464"/>
      <c r="J24" s="464"/>
      <c r="K24" s="464"/>
      <c r="L24" s="462"/>
      <c r="M24" s="456"/>
      <c r="N24" s="456"/>
      <c r="O24" s="456"/>
      <c r="P24" s="453"/>
      <c r="Q24" s="453"/>
      <c r="R24" s="453"/>
      <c r="S24" s="467"/>
      <c r="T24" s="467"/>
      <c r="U24" s="468"/>
      <c r="V24" s="468"/>
      <c r="W24" s="453"/>
      <c r="X24" s="453"/>
      <c r="Y24" s="453"/>
      <c r="Z24" s="453"/>
      <c r="AA24" s="453"/>
      <c r="AB24" s="453"/>
      <c r="AC24" s="453"/>
      <c r="AD24" s="453"/>
      <c r="AE24" s="453"/>
      <c r="AF24" s="93" t="s">
        <v>14</v>
      </c>
      <c r="AG24" s="93" t="s">
        <v>13</v>
      </c>
      <c r="AH24" s="94" t="s">
        <v>3</v>
      </c>
      <c r="AI24" s="94" t="s">
        <v>12</v>
      </c>
      <c r="AJ24" s="456"/>
      <c r="AK24" s="456"/>
      <c r="AL24" s="456"/>
      <c r="AM24" s="456"/>
      <c r="AN24" s="456"/>
      <c r="AO24" s="456"/>
      <c r="AP24" s="456"/>
      <c r="AQ24" s="460"/>
      <c r="AR24" s="453"/>
      <c r="AS24" s="453"/>
      <c r="AT24" s="453"/>
      <c r="AU24" s="453"/>
      <c r="AV24" s="458"/>
    </row>
    <row r="25" spans="1:48" s="15" customFormat="1" ht="11.25"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1.25" x14ac:dyDescent="0.2">
      <c r="A26" s="17"/>
      <c r="B26" s="16" t="s">
        <v>592</v>
      </c>
      <c r="C26" s="16" t="s">
        <v>592</v>
      </c>
      <c r="D26" s="16" t="s">
        <v>592</v>
      </c>
      <c r="E26" s="16" t="s">
        <v>592</v>
      </c>
      <c r="F26" s="16" t="s">
        <v>592</v>
      </c>
      <c r="G26" s="16" t="s">
        <v>592</v>
      </c>
      <c r="H26" s="16" t="s">
        <v>592</v>
      </c>
      <c r="I26" s="16" t="s">
        <v>592</v>
      </c>
      <c r="J26" s="16" t="s">
        <v>592</v>
      </c>
      <c r="K26" s="16" t="s">
        <v>592</v>
      </c>
      <c r="L26" s="16" t="s">
        <v>592</v>
      </c>
      <c r="M26" s="16" t="s">
        <v>592</v>
      </c>
      <c r="N26" s="16" t="s">
        <v>592</v>
      </c>
      <c r="O26" s="16" t="s">
        <v>592</v>
      </c>
      <c r="P26" s="16" t="s">
        <v>592</v>
      </c>
      <c r="Q26" s="16" t="s">
        <v>592</v>
      </c>
      <c r="R26" s="16" t="s">
        <v>592</v>
      </c>
      <c r="S26" s="16" t="s">
        <v>592</v>
      </c>
      <c r="T26" s="16" t="s">
        <v>592</v>
      </c>
      <c r="U26" s="16" t="s">
        <v>592</v>
      </c>
      <c r="V26" s="16" t="s">
        <v>592</v>
      </c>
      <c r="W26" s="16" t="s">
        <v>592</v>
      </c>
      <c r="X26" s="16" t="s">
        <v>592</v>
      </c>
      <c r="Y26" s="16" t="s">
        <v>592</v>
      </c>
      <c r="Z26" s="16" t="s">
        <v>592</v>
      </c>
      <c r="AA26" s="16" t="s">
        <v>592</v>
      </c>
      <c r="AB26" s="16" t="s">
        <v>592</v>
      </c>
      <c r="AC26" s="16" t="s">
        <v>592</v>
      </c>
      <c r="AD26" s="16" t="s">
        <v>592</v>
      </c>
      <c r="AE26" s="16" t="s">
        <v>592</v>
      </c>
      <c r="AF26" s="16" t="s">
        <v>592</v>
      </c>
      <c r="AG26" s="16" t="s">
        <v>592</v>
      </c>
      <c r="AH26" s="16" t="s">
        <v>592</v>
      </c>
      <c r="AI26" s="16" t="s">
        <v>592</v>
      </c>
      <c r="AJ26" s="16" t="s">
        <v>592</v>
      </c>
      <c r="AK26" s="16" t="s">
        <v>592</v>
      </c>
      <c r="AL26" s="16" t="s">
        <v>592</v>
      </c>
      <c r="AM26" s="16" t="s">
        <v>592</v>
      </c>
      <c r="AN26" s="16" t="s">
        <v>592</v>
      </c>
      <c r="AO26" s="16" t="s">
        <v>592</v>
      </c>
      <c r="AP26" s="16" t="s">
        <v>592</v>
      </c>
      <c r="AQ26" s="16" t="s">
        <v>592</v>
      </c>
      <c r="AR26" s="16" t="s">
        <v>592</v>
      </c>
      <c r="AS26" s="16" t="s">
        <v>592</v>
      </c>
      <c r="AT26" s="16" t="s">
        <v>592</v>
      </c>
      <c r="AU26" s="16" t="s">
        <v>592</v>
      </c>
      <c r="AV26" s="16" t="s">
        <v>592</v>
      </c>
    </row>
  </sheetData>
  <customSheetViews>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3"/>
    </customSheetView>
  </customSheetViews>
  <mergeCells count="64">
    <mergeCell ref="F23:F24"/>
    <mergeCell ref="AH23:AI23"/>
    <mergeCell ref="S23:S24"/>
    <mergeCell ref="AB22:AB24"/>
    <mergeCell ref="A22:A24"/>
    <mergeCell ref="C22:C24"/>
    <mergeCell ref="D22:D24"/>
    <mergeCell ref="B22:B24"/>
    <mergeCell ref="E22:L22"/>
    <mergeCell ref="E23:E24"/>
    <mergeCell ref="L23:L24"/>
    <mergeCell ref="AA22:AA24"/>
    <mergeCell ref="S22:T22"/>
    <mergeCell ref="U22:U24"/>
    <mergeCell ref="AF23:AG23"/>
    <mergeCell ref="M22:M24"/>
    <mergeCell ref="O22:O24"/>
    <mergeCell ref="P22:P24"/>
    <mergeCell ref="Q22:Q24"/>
    <mergeCell ref="N22:N24"/>
    <mergeCell ref="AJ23:AJ24"/>
    <mergeCell ref="T23:T24"/>
    <mergeCell ref="AD22:AD24"/>
    <mergeCell ref="AE22:AE24"/>
    <mergeCell ref="AF22:AK22"/>
    <mergeCell ref="V22:V24"/>
    <mergeCell ref="AK23:AK24"/>
    <mergeCell ref="Y22:Y24"/>
    <mergeCell ref="Z22:Z24"/>
    <mergeCell ref="AC22:AC24"/>
    <mergeCell ref="R22:R24"/>
    <mergeCell ref="W22:W24"/>
    <mergeCell ref="G23:G24"/>
    <mergeCell ref="H23:H24"/>
    <mergeCell ref="K23:K24"/>
    <mergeCell ref="I23:I24"/>
    <mergeCell ref="J23:J24"/>
    <mergeCell ref="AP22:AQ22"/>
    <mergeCell ref="AR22:AR24"/>
    <mergeCell ref="AL23:AL24"/>
    <mergeCell ref="AM23:AM24"/>
    <mergeCell ref="AN23:AN24"/>
    <mergeCell ref="AQ23:AQ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5:U5"/>
    <mergeCell ref="A7:U7"/>
    <mergeCell ref="A9:U9"/>
    <mergeCell ref="A10:U10"/>
    <mergeCell ref="A12:U12"/>
  </mergeCells>
  <phoneticPr fontId="81" type="noConversion"/>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88" zoomScale="90" zoomScaleNormal="90" zoomScaleSheetLayoutView="90" workbookViewId="0">
      <selection activeCell="B26" sqref="B26"/>
    </sheetView>
  </sheetViews>
  <sheetFormatPr defaultColWidth="8.85546875" defaultRowHeight="15.75" x14ac:dyDescent="0.25"/>
  <cols>
    <col min="1" max="1" width="66.140625" style="66" customWidth="1"/>
    <col min="2" max="2" width="59.7109375" style="66" customWidth="1"/>
    <col min="3" max="3" width="9.140625" style="42" hidden="1" customWidth="1"/>
    <col min="4" max="16384" width="8.85546875" style="42"/>
  </cols>
  <sheetData>
    <row r="1" spans="1:8" ht="18.75" x14ac:dyDescent="0.25">
      <c r="B1" s="25" t="s">
        <v>70</v>
      </c>
    </row>
    <row r="2" spans="1:8" ht="18.75" x14ac:dyDescent="0.3">
      <c r="B2" s="11" t="s">
        <v>11</v>
      </c>
    </row>
    <row r="3" spans="1:8" ht="18.75" x14ac:dyDescent="0.3">
      <c r="B3" s="11" t="s">
        <v>541</v>
      </c>
    </row>
    <row r="4" spans="1:8" x14ac:dyDescent="0.25">
      <c r="B4" s="28"/>
    </row>
    <row r="5" spans="1:8" ht="18.75" x14ac:dyDescent="0.3">
      <c r="A5" s="478" t="str">
        <f>'1. паспорт местоположение'!A5:C5</f>
        <v>Год раскрытия информации: 2025 год</v>
      </c>
      <c r="B5" s="478"/>
      <c r="C5" s="43"/>
      <c r="D5" s="43"/>
      <c r="E5" s="43"/>
      <c r="F5" s="43"/>
      <c r="G5" s="43"/>
      <c r="H5" s="43"/>
    </row>
    <row r="6" spans="1:8" ht="18.75" x14ac:dyDescent="0.3">
      <c r="A6" s="98"/>
      <c r="B6" s="98"/>
      <c r="C6" s="98"/>
      <c r="D6" s="98"/>
      <c r="E6" s="98"/>
      <c r="F6" s="98"/>
      <c r="G6" s="98"/>
      <c r="H6" s="98"/>
    </row>
    <row r="7" spans="1:8" ht="18.75" x14ac:dyDescent="0.25">
      <c r="A7" s="370" t="s">
        <v>10</v>
      </c>
      <c r="B7" s="370"/>
      <c r="C7" s="10"/>
      <c r="D7" s="10"/>
      <c r="E7" s="10"/>
      <c r="F7" s="10"/>
      <c r="G7" s="10"/>
      <c r="H7" s="10"/>
    </row>
    <row r="8" spans="1:8" ht="18.75" x14ac:dyDescent="0.25">
      <c r="A8" s="10"/>
      <c r="B8" s="10"/>
      <c r="C8" s="10"/>
      <c r="D8" s="10"/>
      <c r="E8" s="10"/>
      <c r="F8" s="10"/>
      <c r="G8" s="10"/>
      <c r="H8" s="10"/>
    </row>
    <row r="9" spans="1:8" x14ac:dyDescent="0.25">
      <c r="A9" s="479" t="str">
        <f>'1. паспорт местоположение'!A9:C9</f>
        <v xml:space="preserve">Акционерное общество "Калининградская генерирующая компания" </v>
      </c>
      <c r="B9" s="479"/>
      <c r="C9" s="7"/>
      <c r="D9" s="7"/>
      <c r="E9" s="7"/>
      <c r="F9" s="7"/>
      <c r="G9" s="7"/>
      <c r="H9" s="7"/>
    </row>
    <row r="10" spans="1:8" x14ac:dyDescent="0.25">
      <c r="A10" s="373" t="s">
        <v>9</v>
      </c>
      <c r="B10" s="373"/>
      <c r="C10" s="5"/>
      <c r="D10" s="5"/>
      <c r="E10" s="5"/>
      <c r="F10" s="5"/>
      <c r="G10" s="5"/>
      <c r="H10" s="5"/>
    </row>
    <row r="11" spans="1:8" ht="18.75" x14ac:dyDescent="0.25">
      <c r="A11" s="10"/>
      <c r="B11" s="10"/>
      <c r="C11" s="10"/>
      <c r="D11" s="10"/>
      <c r="E11" s="10"/>
      <c r="F11" s="10"/>
      <c r="G11" s="10"/>
      <c r="H11" s="10"/>
    </row>
    <row r="12" spans="1:8" ht="30.75" customHeight="1" x14ac:dyDescent="0.25">
      <c r="A12" s="479" t="str">
        <f>'1. паспорт местоположение'!A12:C12</f>
        <v>N_KGK_20</v>
      </c>
      <c r="B12" s="479"/>
      <c r="C12" s="7"/>
      <c r="D12" s="7"/>
      <c r="E12" s="7"/>
      <c r="F12" s="7"/>
      <c r="G12" s="7"/>
      <c r="H12" s="7"/>
    </row>
    <row r="13" spans="1:8" x14ac:dyDescent="0.25">
      <c r="A13" s="373" t="s">
        <v>8</v>
      </c>
      <c r="B13" s="373"/>
      <c r="C13" s="5"/>
      <c r="D13" s="5"/>
      <c r="E13" s="5"/>
      <c r="F13" s="5"/>
      <c r="G13" s="5"/>
      <c r="H13" s="5"/>
    </row>
    <row r="14" spans="1:8" ht="18.75" x14ac:dyDescent="0.25">
      <c r="A14" s="9"/>
      <c r="B14" s="9"/>
      <c r="C14" s="9"/>
      <c r="D14" s="9"/>
      <c r="E14" s="9"/>
      <c r="F14" s="9"/>
      <c r="G14" s="9"/>
      <c r="H14" s="9"/>
    </row>
    <row r="15" spans="1:8" ht="39" customHeight="1" x14ac:dyDescent="0.25">
      <c r="A15" s="483" t="str">
        <f>'1. паспорт местоположение'!A15:C15</f>
        <v>Техническое перевооружение службы тепловых сетей (ГТЭЦ) покупка грузового автомобиля с КМУ</v>
      </c>
      <c r="B15" s="483"/>
      <c r="C15" s="7"/>
      <c r="D15" s="7"/>
      <c r="E15" s="7"/>
      <c r="F15" s="7"/>
      <c r="G15" s="7"/>
      <c r="H15" s="7"/>
    </row>
    <row r="16" spans="1:8" x14ac:dyDescent="0.25">
      <c r="A16" s="373" t="s">
        <v>7</v>
      </c>
      <c r="B16" s="373"/>
      <c r="C16" s="5"/>
      <c r="D16" s="5"/>
      <c r="E16" s="5"/>
      <c r="F16" s="5"/>
      <c r="G16" s="5"/>
      <c r="H16" s="5"/>
    </row>
    <row r="17" spans="1:2" x14ac:dyDescent="0.25">
      <c r="B17" s="67"/>
    </row>
    <row r="18" spans="1:2" ht="33.75" customHeight="1" x14ac:dyDescent="0.25">
      <c r="A18" s="484" t="s">
        <v>523</v>
      </c>
      <c r="B18" s="485"/>
    </row>
    <row r="19" spans="1:2" x14ac:dyDescent="0.25">
      <c r="B19" s="28"/>
    </row>
    <row r="20" spans="1:2" ht="16.5" thickBot="1" x14ac:dyDescent="0.3">
      <c r="B20" s="68"/>
    </row>
    <row r="21" spans="1:2" ht="29.45" customHeight="1" thickBot="1" x14ac:dyDescent="0.3">
      <c r="A21" s="69" t="s">
        <v>390</v>
      </c>
      <c r="B21" s="70" t="str">
        <f>A15</f>
        <v>Техническое перевооружение службы тепловых сетей (ГТЭЦ) покупка грузового автомобиля с КМУ</v>
      </c>
    </row>
    <row r="22" spans="1:2" ht="16.5" thickBot="1" x14ac:dyDescent="0.3">
      <c r="A22" s="69" t="s">
        <v>391</v>
      </c>
      <c r="B22" s="70" t="str">
        <f>'1. паспорт местоположение'!C27</f>
        <v>МО "Гусевский городской округ"</v>
      </c>
    </row>
    <row r="23" spans="1:2" ht="16.5" thickBot="1" x14ac:dyDescent="0.3">
      <c r="A23" s="69" t="s">
        <v>356</v>
      </c>
      <c r="B23" s="225" t="str">
        <f>'1. паспорт местоположение'!C22</f>
        <v>Приобретение спецтехники</v>
      </c>
    </row>
    <row r="24" spans="1:2" ht="16.5" thickBot="1" x14ac:dyDescent="0.3">
      <c r="A24" s="69" t="s">
        <v>600</v>
      </c>
      <c r="B24" s="282">
        <v>0</v>
      </c>
    </row>
    <row r="25" spans="1:2" ht="16.5" thickBot="1" x14ac:dyDescent="0.3">
      <c r="A25" s="71" t="s">
        <v>392</v>
      </c>
      <c r="B25" s="283">
        <v>2025</v>
      </c>
    </row>
    <row r="26" spans="1:2" ht="16.5" thickBot="1" x14ac:dyDescent="0.3">
      <c r="A26" s="72" t="s">
        <v>393</v>
      </c>
      <c r="B26" s="73" t="s">
        <v>592</v>
      </c>
    </row>
    <row r="27" spans="1:2" ht="29.25" thickBot="1" x14ac:dyDescent="0.3">
      <c r="A27" s="80" t="s">
        <v>618</v>
      </c>
      <c r="B27" s="100">
        <f>'3.3 паспорт описание'!C25</f>
        <v>6.7008000000000001</v>
      </c>
    </row>
    <row r="28" spans="1:2" ht="16.5" thickBot="1" x14ac:dyDescent="0.3">
      <c r="A28" s="75" t="s">
        <v>394</v>
      </c>
      <c r="B28" s="75" t="s">
        <v>622</v>
      </c>
    </row>
    <row r="29" spans="1:2" ht="29.25" thickBot="1" x14ac:dyDescent="0.3">
      <c r="A29" s="81" t="s">
        <v>395</v>
      </c>
      <c r="B29" s="75" t="s">
        <v>592</v>
      </c>
    </row>
    <row r="30" spans="1:2" ht="29.25" thickBot="1" x14ac:dyDescent="0.3">
      <c r="A30" s="81" t="s">
        <v>396</v>
      </c>
      <c r="B30" s="100">
        <f>B32+B41+B58</f>
        <v>0</v>
      </c>
    </row>
    <row r="31" spans="1:2" ht="16.5" thickBot="1" x14ac:dyDescent="0.3">
      <c r="A31" s="75" t="s">
        <v>397</v>
      </c>
      <c r="B31" s="100"/>
    </row>
    <row r="32" spans="1:2" ht="29.25" thickBot="1" x14ac:dyDescent="0.3">
      <c r="A32" s="81" t="s">
        <v>398</v>
      </c>
      <c r="B32" s="100">
        <f>B33+B37</f>
        <v>0</v>
      </c>
    </row>
    <row r="33" spans="1:3" s="103" customFormat="1" ht="16.5" thickBot="1" x14ac:dyDescent="0.3">
      <c r="A33" s="101" t="s">
        <v>399</v>
      </c>
      <c r="B33" s="100"/>
    </row>
    <row r="34" spans="1:3" ht="16.5" thickBot="1" x14ac:dyDescent="0.3">
      <c r="A34" s="75" t="s">
        <v>400</v>
      </c>
      <c r="B34" s="104">
        <f>B33/$B$27</f>
        <v>0</v>
      </c>
    </row>
    <row r="35" spans="1:3" ht="16.5" thickBot="1" x14ac:dyDescent="0.3">
      <c r="A35" s="75" t="s">
        <v>401</v>
      </c>
      <c r="B35" s="100">
        <v>0</v>
      </c>
      <c r="C35" s="42">
        <v>1</v>
      </c>
    </row>
    <row r="36" spans="1:3" ht="16.5" thickBot="1" x14ac:dyDescent="0.3">
      <c r="A36" s="75" t="s">
        <v>402</v>
      </c>
      <c r="B36" s="100">
        <v>0</v>
      </c>
      <c r="C36" s="42">
        <v>2</v>
      </c>
    </row>
    <row r="37" spans="1:3" s="103" customFormat="1" ht="16.5" thickBot="1" x14ac:dyDescent="0.3">
      <c r="A37" s="101" t="s">
        <v>399</v>
      </c>
      <c r="B37" s="102"/>
    </row>
    <row r="38" spans="1:3" ht="16.5" thickBot="1" x14ac:dyDescent="0.3">
      <c r="A38" s="75" t="s">
        <v>400</v>
      </c>
      <c r="B38" s="104">
        <f>B37/$B$27</f>
        <v>0</v>
      </c>
    </row>
    <row r="39" spans="1:3" ht="16.5" thickBot="1" x14ac:dyDescent="0.3">
      <c r="A39" s="75" t="s">
        <v>401</v>
      </c>
      <c r="B39" s="100"/>
      <c r="C39" s="42">
        <v>1</v>
      </c>
    </row>
    <row r="40" spans="1:3" ht="16.5" thickBot="1" x14ac:dyDescent="0.3">
      <c r="A40" s="75" t="s">
        <v>402</v>
      </c>
      <c r="B40" s="100"/>
      <c r="C40" s="42">
        <v>2</v>
      </c>
    </row>
    <row r="41" spans="1:3" ht="29.25" thickBot="1" x14ac:dyDescent="0.3">
      <c r="A41" s="81" t="s">
        <v>403</v>
      </c>
      <c r="B41" s="100">
        <f>B42+B46+B50+B54</f>
        <v>0</v>
      </c>
    </row>
    <row r="42" spans="1:3" s="103" customFormat="1" ht="16.5" thickBot="1" x14ac:dyDescent="0.3">
      <c r="A42" s="101" t="s">
        <v>399</v>
      </c>
      <c r="B42" s="102"/>
    </row>
    <row r="43" spans="1:3" ht="16.5" thickBot="1" x14ac:dyDescent="0.3">
      <c r="A43" s="75" t="s">
        <v>400</v>
      </c>
      <c r="B43" s="104">
        <f>B42/$B$27</f>
        <v>0</v>
      </c>
    </row>
    <row r="44" spans="1:3" ht="16.5" thickBot="1" x14ac:dyDescent="0.3">
      <c r="A44" s="75" t="s">
        <v>401</v>
      </c>
      <c r="B44" s="100"/>
      <c r="C44" s="42">
        <v>1</v>
      </c>
    </row>
    <row r="45" spans="1:3" ht="16.5" thickBot="1" x14ac:dyDescent="0.3">
      <c r="A45" s="75" t="s">
        <v>402</v>
      </c>
      <c r="B45" s="100"/>
      <c r="C45" s="42">
        <v>2</v>
      </c>
    </row>
    <row r="46" spans="1:3" s="103" customFormat="1" ht="16.5" thickBot="1" x14ac:dyDescent="0.3">
      <c r="A46" s="101" t="s">
        <v>399</v>
      </c>
      <c r="B46" s="102"/>
    </row>
    <row r="47" spans="1:3" ht="16.5" thickBot="1" x14ac:dyDescent="0.3">
      <c r="A47" s="75" t="s">
        <v>400</v>
      </c>
      <c r="B47" s="104">
        <f>B46/$B$27</f>
        <v>0</v>
      </c>
    </row>
    <row r="48" spans="1:3" ht="16.5" thickBot="1" x14ac:dyDescent="0.3">
      <c r="A48" s="75" t="s">
        <v>401</v>
      </c>
      <c r="B48" s="100"/>
      <c r="C48" s="42">
        <v>1</v>
      </c>
    </row>
    <row r="49" spans="1:3" ht="16.5" thickBot="1" x14ac:dyDescent="0.3">
      <c r="A49" s="75" t="s">
        <v>402</v>
      </c>
      <c r="B49" s="100"/>
      <c r="C49" s="42">
        <v>2</v>
      </c>
    </row>
    <row r="50" spans="1:3" s="103" customFormat="1" ht="16.5" thickBot="1" x14ac:dyDescent="0.3">
      <c r="A50" s="101" t="s">
        <v>399</v>
      </c>
      <c r="B50" s="102"/>
    </row>
    <row r="51" spans="1:3" ht="16.5" thickBot="1" x14ac:dyDescent="0.3">
      <c r="A51" s="75" t="s">
        <v>400</v>
      </c>
      <c r="B51" s="104">
        <f>B50/$B$27</f>
        <v>0</v>
      </c>
    </row>
    <row r="52" spans="1:3" ht="16.5" thickBot="1" x14ac:dyDescent="0.3">
      <c r="A52" s="75" t="s">
        <v>401</v>
      </c>
      <c r="B52" s="100"/>
      <c r="C52" s="42">
        <v>1</v>
      </c>
    </row>
    <row r="53" spans="1:3" ht="16.5" thickBot="1" x14ac:dyDescent="0.3">
      <c r="A53" s="75" t="s">
        <v>402</v>
      </c>
      <c r="B53" s="100"/>
      <c r="C53" s="42">
        <v>2</v>
      </c>
    </row>
    <row r="54" spans="1:3" s="103" customFormat="1" ht="16.5" thickBot="1" x14ac:dyDescent="0.3">
      <c r="A54" s="101" t="s">
        <v>399</v>
      </c>
      <c r="B54" s="102"/>
    </row>
    <row r="55" spans="1:3" ht="16.5" thickBot="1" x14ac:dyDescent="0.3">
      <c r="A55" s="75" t="s">
        <v>400</v>
      </c>
      <c r="B55" s="104">
        <f>B54/$B$27</f>
        <v>0</v>
      </c>
    </row>
    <row r="56" spans="1:3" ht="16.5" thickBot="1" x14ac:dyDescent="0.3">
      <c r="A56" s="75" t="s">
        <v>401</v>
      </c>
      <c r="B56" s="100"/>
      <c r="C56" s="42">
        <v>1</v>
      </c>
    </row>
    <row r="57" spans="1:3" ht="16.5" thickBot="1" x14ac:dyDescent="0.3">
      <c r="A57" s="75" t="s">
        <v>402</v>
      </c>
      <c r="B57" s="100"/>
      <c r="C57" s="42">
        <v>2</v>
      </c>
    </row>
    <row r="58" spans="1:3" ht="29.25" thickBot="1" x14ac:dyDescent="0.3">
      <c r="A58" s="81" t="s">
        <v>404</v>
      </c>
      <c r="B58" s="100">
        <f>B59+B63+B67+B71</f>
        <v>0</v>
      </c>
    </row>
    <row r="59" spans="1:3" s="103" customFormat="1" ht="16.5" thickBot="1" x14ac:dyDescent="0.3">
      <c r="A59" s="101" t="s">
        <v>399</v>
      </c>
      <c r="B59" s="102"/>
    </row>
    <row r="60" spans="1:3" ht="16.5" thickBot="1" x14ac:dyDescent="0.3">
      <c r="A60" s="75" t="s">
        <v>400</v>
      </c>
      <c r="B60" s="104">
        <f>B59/$B$27</f>
        <v>0</v>
      </c>
    </row>
    <row r="61" spans="1:3" ht="16.5" thickBot="1" x14ac:dyDescent="0.3">
      <c r="A61" s="75" t="s">
        <v>401</v>
      </c>
      <c r="B61" s="100"/>
      <c r="C61" s="42">
        <v>1</v>
      </c>
    </row>
    <row r="62" spans="1:3" ht="16.5" thickBot="1" x14ac:dyDescent="0.3">
      <c r="A62" s="75" t="s">
        <v>402</v>
      </c>
      <c r="B62" s="100"/>
      <c r="C62" s="42">
        <v>2</v>
      </c>
    </row>
    <row r="63" spans="1:3" s="103" customFormat="1" ht="16.5" thickBot="1" x14ac:dyDescent="0.3">
      <c r="A63" s="101" t="s">
        <v>399</v>
      </c>
      <c r="B63" s="102"/>
    </row>
    <row r="64" spans="1:3" ht="16.5" thickBot="1" x14ac:dyDescent="0.3">
      <c r="A64" s="75" t="s">
        <v>400</v>
      </c>
      <c r="B64" s="104">
        <f>B63/$B$27</f>
        <v>0</v>
      </c>
    </row>
    <row r="65" spans="1:3" ht="16.5" thickBot="1" x14ac:dyDescent="0.3">
      <c r="A65" s="75" t="s">
        <v>401</v>
      </c>
      <c r="B65" s="100"/>
      <c r="C65" s="42">
        <v>1</v>
      </c>
    </row>
    <row r="66" spans="1:3" ht="16.5" thickBot="1" x14ac:dyDescent="0.3">
      <c r="A66" s="75" t="s">
        <v>402</v>
      </c>
      <c r="B66" s="100"/>
      <c r="C66" s="42">
        <v>2</v>
      </c>
    </row>
    <row r="67" spans="1:3" s="103" customFormat="1" ht="16.5" thickBot="1" x14ac:dyDescent="0.3">
      <c r="A67" s="101" t="s">
        <v>399</v>
      </c>
      <c r="B67" s="102"/>
    </row>
    <row r="68" spans="1:3" ht="16.5" thickBot="1" x14ac:dyDescent="0.3">
      <c r="A68" s="75" t="s">
        <v>400</v>
      </c>
      <c r="B68" s="104">
        <f>B67/$B$27</f>
        <v>0</v>
      </c>
    </row>
    <row r="69" spans="1:3" ht="16.5" thickBot="1" x14ac:dyDescent="0.3">
      <c r="A69" s="75" t="s">
        <v>401</v>
      </c>
      <c r="B69" s="100"/>
      <c r="C69" s="42">
        <v>1</v>
      </c>
    </row>
    <row r="70" spans="1:3" ht="16.5" thickBot="1" x14ac:dyDescent="0.3">
      <c r="A70" s="75" t="s">
        <v>402</v>
      </c>
      <c r="B70" s="100"/>
      <c r="C70" s="42">
        <v>2</v>
      </c>
    </row>
    <row r="71" spans="1:3" s="103" customFormat="1" ht="16.5" thickBot="1" x14ac:dyDescent="0.3">
      <c r="A71" s="101" t="s">
        <v>399</v>
      </c>
      <c r="B71" s="102"/>
    </row>
    <row r="72" spans="1:3" ht="16.5" thickBot="1" x14ac:dyDescent="0.3">
      <c r="A72" s="75" t="s">
        <v>400</v>
      </c>
      <c r="B72" s="104">
        <f>B71/$B$27</f>
        <v>0</v>
      </c>
    </row>
    <row r="73" spans="1:3" ht="16.5" thickBot="1" x14ac:dyDescent="0.3">
      <c r="A73" s="75" t="s">
        <v>401</v>
      </c>
      <c r="B73" s="100"/>
      <c r="C73" s="42">
        <v>1</v>
      </c>
    </row>
    <row r="74" spans="1:3" ht="16.5" thickBot="1" x14ac:dyDescent="0.3">
      <c r="A74" s="75" t="s">
        <v>402</v>
      </c>
      <c r="B74" s="100"/>
      <c r="C74" s="42">
        <v>2</v>
      </c>
    </row>
    <row r="75" spans="1:3" ht="29.25" thickBot="1" x14ac:dyDescent="0.3">
      <c r="A75" s="74" t="s">
        <v>405</v>
      </c>
      <c r="B75" s="82"/>
    </row>
    <row r="76" spans="1:3" ht="16.5" thickBot="1" x14ac:dyDescent="0.3">
      <c r="A76" s="76" t="s">
        <v>397</v>
      </c>
      <c r="B76" s="82"/>
    </row>
    <row r="77" spans="1:3" ht="16.5" thickBot="1" x14ac:dyDescent="0.3">
      <c r="A77" s="76" t="s">
        <v>406</v>
      </c>
      <c r="B77" s="82"/>
    </row>
    <row r="78" spans="1:3" ht="16.5" thickBot="1" x14ac:dyDescent="0.3">
      <c r="A78" s="76" t="s">
        <v>407</v>
      </c>
      <c r="B78" s="82"/>
    </row>
    <row r="79" spans="1:3" ht="16.5" thickBot="1" x14ac:dyDescent="0.3">
      <c r="A79" s="76" t="s">
        <v>408</v>
      </c>
      <c r="B79" s="82"/>
    </row>
    <row r="80" spans="1:3" ht="16.5" thickBot="1" x14ac:dyDescent="0.3">
      <c r="A80" s="71" t="s">
        <v>409</v>
      </c>
      <c r="B80" s="105">
        <f>B81/$B$27</f>
        <v>0</v>
      </c>
    </row>
    <row r="81" spans="1:2" ht="16.5" thickBot="1" x14ac:dyDescent="0.3">
      <c r="A81" s="71" t="s">
        <v>410</v>
      </c>
      <c r="B81" s="106">
        <f xml:space="preserve"> SUMIF(C33:C74, 1,B33:B74)</f>
        <v>0</v>
      </c>
    </row>
    <row r="82" spans="1:2" ht="16.5" thickBot="1" x14ac:dyDescent="0.3">
      <c r="A82" s="71" t="s">
        <v>411</v>
      </c>
      <c r="B82" s="105">
        <f>B83/$B$27</f>
        <v>0</v>
      </c>
    </row>
    <row r="83" spans="1:2" ht="16.5" thickBot="1" x14ac:dyDescent="0.3">
      <c r="A83" s="72" t="s">
        <v>412</v>
      </c>
      <c r="B83" s="106">
        <f xml:space="preserve"> SUMIF(C35:C76, 2,B35:B76)</f>
        <v>0</v>
      </c>
    </row>
    <row r="84" spans="1:2" x14ac:dyDescent="0.25">
      <c r="A84" s="74" t="s">
        <v>413</v>
      </c>
      <c r="B84" s="480" t="s">
        <v>414</v>
      </c>
    </row>
    <row r="85" spans="1:2" x14ac:dyDescent="0.25">
      <c r="A85" s="78" t="s">
        <v>415</v>
      </c>
      <c r="B85" s="481"/>
    </row>
    <row r="86" spans="1:2" x14ac:dyDescent="0.25">
      <c r="A86" s="78" t="s">
        <v>416</v>
      </c>
      <c r="B86" s="481"/>
    </row>
    <row r="87" spans="1:2" x14ac:dyDescent="0.25">
      <c r="A87" s="78" t="s">
        <v>417</v>
      </c>
      <c r="B87" s="481"/>
    </row>
    <row r="88" spans="1:2" x14ac:dyDescent="0.25">
      <c r="A88" s="78" t="s">
        <v>418</v>
      </c>
      <c r="B88" s="481"/>
    </row>
    <row r="89" spans="1:2" ht="16.5" thickBot="1" x14ac:dyDescent="0.3">
      <c r="A89" s="79" t="s">
        <v>419</v>
      </c>
      <c r="B89" s="482"/>
    </row>
    <row r="90" spans="1:2" ht="30.75" thickBot="1" x14ac:dyDescent="0.3">
      <c r="A90" s="76" t="s">
        <v>420</v>
      </c>
      <c r="B90" s="77"/>
    </row>
    <row r="91" spans="1:2" ht="29.25" thickBot="1" x14ac:dyDescent="0.3">
      <c r="A91" s="71" t="s">
        <v>421</v>
      </c>
      <c r="B91" s="77"/>
    </row>
    <row r="92" spans="1:2" ht="16.5" thickBot="1" x14ac:dyDescent="0.3">
      <c r="A92" s="76" t="s">
        <v>397</v>
      </c>
      <c r="B92" s="84"/>
    </row>
    <row r="93" spans="1:2" ht="16.5" thickBot="1" x14ac:dyDescent="0.3">
      <c r="A93" s="76" t="s">
        <v>422</v>
      </c>
      <c r="B93" s="77"/>
    </row>
    <row r="94" spans="1:2" ht="16.5" thickBot="1" x14ac:dyDescent="0.3">
      <c r="A94" s="76" t="s">
        <v>423</v>
      </c>
      <c r="B94" s="84"/>
    </row>
    <row r="95" spans="1:2" ht="45.75" thickBot="1" x14ac:dyDescent="0.3">
      <c r="A95" s="85" t="s">
        <v>424</v>
      </c>
      <c r="B95" s="99" t="s">
        <v>425</v>
      </c>
    </row>
    <row r="96" spans="1:2" ht="16.5" thickBot="1" x14ac:dyDescent="0.3">
      <c r="A96" s="71" t="s">
        <v>426</v>
      </c>
      <c r="B96" s="83"/>
    </row>
    <row r="97" spans="1:2" ht="16.5" thickBot="1" x14ac:dyDescent="0.3">
      <c r="A97" s="78" t="s">
        <v>427</v>
      </c>
      <c r="B97" s="86"/>
    </row>
    <row r="98" spans="1:2" ht="16.5" thickBot="1" x14ac:dyDescent="0.3">
      <c r="A98" s="78" t="s">
        <v>428</v>
      </c>
      <c r="B98" s="86"/>
    </row>
    <row r="99" spans="1:2" ht="16.5" thickBot="1" x14ac:dyDescent="0.3">
      <c r="A99" s="78" t="s">
        <v>429</v>
      </c>
      <c r="B99" s="86"/>
    </row>
    <row r="100" spans="1:2" ht="45.75" thickBot="1" x14ac:dyDescent="0.3">
      <c r="A100" s="87" t="s">
        <v>430</v>
      </c>
      <c r="B100" s="84" t="s">
        <v>431</v>
      </c>
    </row>
    <row r="101" spans="1:2" ht="28.5" x14ac:dyDescent="0.25">
      <c r="A101" s="74" t="s">
        <v>432</v>
      </c>
      <c r="B101" s="480" t="s">
        <v>433</v>
      </c>
    </row>
    <row r="102" spans="1:2" x14ac:dyDescent="0.25">
      <c r="A102" s="78" t="s">
        <v>434</v>
      </c>
      <c r="B102" s="481"/>
    </row>
    <row r="103" spans="1:2" x14ac:dyDescent="0.25">
      <c r="A103" s="78" t="s">
        <v>435</v>
      </c>
      <c r="B103" s="481"/>
    </row>
    <row r="104" spans="1:2" x14ac:dyDescent="0.25">
      <c r="A104" s="78" t="s">
        <v>436</v>
      </c>
      <c r="B104" s="481"/>
    </row>
    <row r="105" spans="1:2" x14ac:dyDescent="0.25">
      <c r="A105" s="78" t="s">
        <v>437</v>
      </c>
      <c r="B105" s="481"/>
    </row>
    <row r="106" spans="1:2" ht="16.5" thickBot="1" x14ac:dyDescent="0.3">
      <c r="A106" s="88" t="s">
        <v>438</v>
      </c>
      <c r="B106" s="482"/>
    </row>
    <row r="109" spans="1:2" x14ac:dyDescent="0.25">
      <c r="A109" s="89"/>
      <c r="B109" s="90"/>
    </row>
    <row r="110" spans="1:2" x14ac:dyDescent="0.25">
      <c r="B110" s="91"/>
    </row>
    <row r="111" spans="1:2" x14ac:dyDescent="0.25">
      <c r="B111" s="92"/>
    </row>
  </sheetData>
  <customSheetViews>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3"/>
    </customSheetView>
  </customSheetViews>
  <mergeCells count="11">
    <mergeCell ref="A13:B13"/>
    <mergeCell ref="B101:B106"/>
    <mergeCell ref="A15:B15"/>
    <mergeCell ref="A16:B16"/>
    <mergeCell ref="A18:B18"/>
    <mergeCell ref="B84:B89"/>
    <mergeCell ref="A5:B5"/>
    <mergeCell ref="A7:B7"/>
    <mergeCell ref="A9:B9"/>
    <mergeCell ref="A10:B10"/>
    <mergeCell ref="A12:B12"/>
  </mergeCells>
  <phoneticPr fontId="81" type="noConversion"/>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5" t="s">
        <v>70</v>
      </c>
    </row>
    <row r="2" spans="1:28" s="8" customFormat="1" ht="18.75" customHeight="1" x14ac:dyDescent="0.3">
      <c r="A2" s="13"/>
      <c r="S2" s="11" t="s">
        <v>11</v>
      </c>
    </row>
    <row r="3" spans="1:28" s="8" customFormat="1" ht="18.75" x14ac:dyDescent="0.3">
      <c r="S3" s="11" t="s">
        <v>69</v>
      </c>
    </row>
    <row r="4" spans="1:28" s="8" customFormat="1" ht="18.75" customHeight="1" x14ac:dyDescent="0.2">
      <c r="A4" s="369" t="str">
        <f>'1. паспорт местоположение'!A5:C5</f>
        <v>Год раскрытия информации: 2025 год</v>
      </c>
      <c r="B4" s="369"/>
      <c r="C4" s="369"/>
      <c r="D4" s="369"/>
      <c r="E4" s="369"/>
      <c r="F4" s="369"/>
      <c r="G4" s="369"/>
      <c r="H4" s="369"/>
      <c r="I4" s="369"/>
      <c r="J4" s="369"/>
      <c r="K4" s="369"/>
      <c r="L4" s="369"/>
      <c r="M4" s="369"/>
      <c r="N4" s="369"/>
      <c r="O4" s="369"/>
      <c r="P4" s="369"/>
      <c r="Q4" s="369"/>
      <c r="R4" s="369"/>
      <c r="S4" s="369"/>
    </row>
    <row r="5" spans="1:28" s="8" customFormat="1" ht="15.75" x14ac:dyDescent="0.2">
      <c r="A5" s="12"/>
    </row>
    <row r="6" spans="1:28" s="8" customFormat="1" ht="18.75" x14ac:dyDescent="0.2">
      <c r="A6" s="370" t="s">
        <v>10</v>
      </c>
      <c r="B6" s="370"/>
      <c r="C6" s="370"/>
      <c r="D6" s="370"/>
      <c r="E6" s="370"/>
      <c r="F6" s="370"/>
      <c r="G6" s="370"/>
      <c r="H6" s="370"/>
      <c r="I6" s="370"/>
      <c r="J6" s="370"/>
      <c r="K6" s="370"/>
      <c r="L6" s="370"/>
      <c r="M6" s="370"/>
      <c r="N6" s="370"/>
      <c r="O6" s="370"/>
      <c r="P6" s="370"/>
      <c r="Q6" s="370"/>
      <c r="R6" s="370"/>
      <c r="S6" s="370"/>
      <c r="T6" s="10"/>
      <c r="U6" s="10"/>
      <c r="V6" s="10"/>
      <c r="W6" s="10"/>
      <c r="X6" s="10"/>
      <c r="Y6" s="10"/>
      <c r="Z6" s="10"/>
      <c r="AA6" s="10"/>
      <c r="AB6" s="10"/>
    </row>
    <row r="7" spans="1:28" s="8" customFormat="1" ht="18.75" x14ac:dyDescent="0.2">
      <c r="A7" s="370"/>
      <c r="B7" s="370"/>
      <c r="C7" s="370"/>
      <c r="D7" s="370"/>
      <c r="E7" s="370"/>
      <c r="F7" s="370"/>
      <c r="G7" s="370"/>
      <c r="H7" s="370"/>
      <c r="I7" s="370"/>
      <c r="J7" s="370"/>
      <c r="K7" s="370"/>
      <c r="L7" s="370"/>
      <c r="M7" s="370"/>
      <c r="N7" s="370"/>
      <c r="O7" s="370"/>
      <c r="P7" s="370"/>
      <c r="Q7" s="370"/>
      <c r="R7" s="370"/>
      <c r="S7" s="370"/>
      <c r="T7" s="10"/>
      <c r="U7" s="10"/>
      <c r="V7" s="10"/>
      <c r="W7" s="10"/>
      <c r="X7" s="10"/>
      <c r="Y7" s="10"/>
      <c r="Z7" s="10"/>
      <c r="AA7" s="10"/>
      <c r="AB7" s="10"/>
    </row>
    <row r="8" spans="1:28" s="8" customFormat="1" ht="18.75" x14ac:dyDescent="0.2">
      <c r="A8" s="371" t="str">
        <f>'1. паспорт местоположение'!A9:C9</f>
        <v xml:space="preserve">Акционерное общество "Калининградская генерирующая компания" </v>
      </c>
      <c r="B8" s="371"/>
      <c r="C8" s="371"/>
      <c r="D8" s="371"/>
      <c r="E8" s="371"/>
      <c r="F8" s="371"/>
      <c r="G8" s="371"/>
      <c r="H8" s="371"/>
      <c r="I8" s="371"/>
      <c r="J8" s="371"/>
      <c r="K8" s="371"/>
      <c r="L8" s="371"/>
      <c r="M8" s="371"/>
      <c r="N8" s="371"/>
      <c r="O8" s="371"/>
      <c r="P8" s="371"/>
      <c r="Q8" s="371"/>
      <c r="R8" s="371"/>
      <c r="S8" s="371"/>
      <c r="T8" s="10"/>
      <c r="U8" s="10"/>
      <c r="V8" s="10"/>
      <c r="W8" s="10"/>
      <c r="X8" s="10"/>
      <c r="Y8" s="10"/>
      <c r="Z8" s="10"/>
      <c r="AA8" s="10"/>
      <c r="AB8" s="10"/>
    </row>
    <row r="9" spans="1:28" s="8" customFormat="1" ht="18.75" x14ac:dyDescent="0.2">
      <c r="A9" s="373" t="s">
        <v>9</v>
      </c>
      <c r="B9" s="373"/>
      <c r="C9" s="373"/>
      <c r="D9" s="373"/>
      <c r="E9" s="373"/>
      <c r="F9" s="373"/>
      <c r="G9" s="373"/>
      <c r="H9" s="373"/>
      <c r="I9" s="373"/>
      <c r="J9" s="373"/>
      <c r="K9" s="373"/>
      <c r="L9" s="373"/>
      <c r="M9" s="373"/>
      <c r="N9" s="373"/>
      <c r="O9" s="373"/>
      <c r="P9" s="373"/>
      <c r="Q9" s="373"/>
      <c r="R9" s="373"/>
      <c r="S9" s="373"/>
      <c r="T9" s="10"/>
      <c r="U9" s="10"/>
      <c r="V9" s="10"/>
      <c r="W9" s="10"/>
      <c r="X9" s="10"/>
      <c r="Y9" s="10"/>
      <c r="Z9" s="10"/>
      <c r="AA9" s="10"/>
      <c r="AB9" s="10"/>
    </row>
    <row r="10" spans="1:28" s="8" customFormat="1" ht="18.75" x14ac:dyDescent="0.2">
      <c r="A10" s="370"/>
      <c r="B10" s="370"/>
      <c r="C10" s="370"/>
      <c r="D10" s="370"/>
      <c r="E10" s="370"/>
      <c r="F10" s="370"/>
      <c r="G10" s="370"/>
      <c r="H10" s="370"/>
      <c r="I10" s="370"/>
      <c r="J10" s="370"/>
      <c r="K10" s="370"/>
      <c r="L10" s="370"/>
      <c r="M10" s="370"/>
      <c r="N10" s="370"/>
      <c r="O10" s="370"/>
      <c r="P10" s="370"/>
      <c r="Q10" s="370"/>
      <c r="R10" s="370"/>
      <c r="S10" s="370"/>
      <c r="T10" s="10"/>
      <c r="U10" s="10"/>
      <c r="V10" s="10"/>
      <c r="W10" s="10"/>
      <c r="X10" s="10"/>
      <c r="Y10" s="10"/>
      <c r="Z10" s="10"/>
      <c r="AA10" s="10"/>
      <c r="AB10" s="10"/>
    </row>
    <row r="11" spans="1:28" s="8" customFormat="1" ht="18.75" x14ac:dyDescent="0.2">
      <c r="A11" s="371" t="str">
        <f>'1. паспорт местоположение'!A12:C12</f>
        <v>N_KGK_20</v>
      </c>
      <c r="B11" s="371"/>
      <c r="C11" s="371"/>
      <c r="D11" s="371"/>
      <c r="E11" s="371"/>
      <c r="F11" s="371"/>
      <c r="G11" s="371"/>
      <c r="H11" s="371"/>
      <c r="I11" s="371"/>
      <c r="J11" s="371"/>
      <c r="K11" s="371"/>
      <c r="L11" s="371"/>
      <c r="M11" s="371"/>
      <c r="N11" s="371"/>
      <c r="O11" s="371"/>
      <c r="P11" s="371"/>
      <c r="Q11" s="371"/>
      <c r="R11" s="371"/>
      <c r="S11" s="371"/>
      <c r="T11" s="10"/>
      <c r="U11" s="10"/>
      <c r="V11" s="10"/>
      <c r="W11" s="10"/>
      <c r="X11" s="10"/>
      <c r="Y11" s="10"/>
      <c r="Z11" s="10"/>
      <c r="AA11" s="10"/>
      <c r="AB11" s="10"/>
    </row>
    <row r="12" spans="1:28" s="8" customFormat="1" ht="18.75" x14ac:dyDescent="0.2">
      <c r="A12" s="373" t="s">
        <v>8</v>
      </c>
      <c r="B12" s="373"/>
      <c r="C12" s="373"/>
      <c r="D12" s="373"/>
      <c r="E12" s="373"/>
      <c r="F12" s="373"/>
      <c r="G12" s="373"/>
      <c r="H12" s="373"/>
      <c r="I12" s="373"/>
      <c r="J12" s="373"/>
      <c r="K12" s="373"/>
      <c r="L12" s="373"/>
      <c r="M12" s="373"/>
      <c r="N12" s="373"/>
      <c r="O12" s="373"/>
      <c r="P12" s="373"/>
      <c r="Q12" s="373"/>
      <c r="R12" s="373"/>
      <c r="S12" s="373"/>
      <c r="T12" s="10"/>
      <c r="U12" s="10"/>
      <c r="V12" s="10"/>
      <c r="W12" s="10"/>
      <c r="X12" s="10"/>
      <c r="Y12" s="10"/>
      <c r="Z12" s="10"/>
      <c r="AA12" s="10"/>
      <c r="AB12" s="10"/>
    </row>
    <row r="13" spans="1:28" s="8"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4"/>
      <c r="U13" s="4"/>
      <c r="V13" s="4"/>
      <c r="W13" s="4"/>
      <c r="X13" s="4"/>
      <c r="Y13" s="4"/>
      <c r="Z13" s="4"/>
      <c r="AA13" s="4"/>
      <c r="AB13" s="4"/>
    </row>
    <row r="14" spans="1:28" s="3" customFormat="1" ht="12" x14ac:dyDescent="0.2">
      <c r="A14" s="371" t="str">
        <f>'1. паспорт местоположение'!A15</f>
        <v>Техническое перевооружение службы тепловых сетей (ГТЭЦ) покупка грузового автомобиля с КМУ</v>
      </c>
      <c r="B14" s="371"/>
      <c r="C14" s="371"/>
      <c r="D14" s="371"/>
      <c r="E14" s="371"/>
      <c r="F14" s="371"/>
      <c r="G14" s="371"/>
      <c r="H14" s="371"/>
      <c r="I14" s="371"/>
      <c r="J14" s="371"/>
      <c r="K14" s="371"/>
      <c r="L14" s="371"/>
      <c r="M14" s="371"/>
      <c r="N14" s="371"/>
      <c r="O14" s="371"/>
      <c r="P14" s="371"/>
      <c r="Q14" s="371"/>
      <c r="R14" s="371"/>
      <c r="S14" s="371"/>
      <c r="T14" s="7"/>
      <c r="U14" s="7"/>
      <c r="V14" s="7"/>
      <c r="W14" s="7"/>
      <c r="X14" s="7"/>
      <c r="Y14" s="7"/>
      <c r="Z14" s="7"/>
      <c r="AA14" s="7"/>
      <c r="AB14" s="7"/>
    </row>
    <row r="15" spans="1:28" s="3" customFormat="1" ht="15" customHeight="1" x14ac:dyDescent="0.2">
      <c r="A15" s="373" t="s">
        <v>7</v>
      </c>
      <c r="B15" s="373"/>
      <c r="C15" s="373"/>
      <c r="D15" s="373"/>
      <c r="E15" s="373"/>
      <c r="F15" s="373"/>
      <c r="G15" s="373"/>
      <c r="H15" s="373"/>
      <c r="I15" s="373"/>
      <c r="J15" s="373"/>
      <c r="K15" s="373"/>
      <c r="L15" s="373"/>
      <c r="M15" s="373"/>
      <c r="N15" s="373"/>
      <c r="O15" s="373"/>
      <c r="P15" s="373"/>
      <c r="Q15" s="373"/>
      <c r="R15" s="373"/>
      <c r="S15" s="373"/>
      <c r="T15" s="5"/>
      <c r="U15" s="5"/>
      <c r="V15" s="5"/>
      <c r="W15" s="5"/>
      <c r="X15" s="5"/>
      <c r="Y15" s="5"/>
      <c r="Z15" s="5"/>
      <c r="AA15" s="5"/>
      <c r="AB15" s="5"/>
    </row>
    <row r="16" spans="1:28" s="3" customFormat="1" ht="15" customHeight="1" x14ac:dyDescent="0.2">
      <c r="A16" s="376"/>
      <c r="B16" s="376"/>
      <c r="C16" s="376"/>
      <c r="D16" s="376"/>
      <c r="E16" s="376"/>
      <c r="F16" s="376"/>
      <c r="G16" s="376"/>
      <c r="H16" s="376"/>
      <c r="I16" s="376"/>
      <c r="J16" s="376"/>
      <c r="K16" s="376"/>
      <c r="L16" s="376"/>
      <c r="M16" s="376"/>
      <c r="N16" s="376"/>
      <c r="O16" s="376"/>
      <c r="P16" s="376"/>
      <c r="Q16" s="376"/>
      <c r="R16" s="376"/>
      <c r="S16" s="376"/>
      <c r="T16" s="4"/>
      <c r="U16" s="4"/>
      <c r="V16" s="4"/>
      <c r="W16" s="4"/>
      <c r="X16" s="4"/>
      <c r="Y16" s="4"/>
    </row>
    <row r="17" spans="1:28" s="3" customFormat="1" ht="45.75" customHeight="1" x14ac:dyDescent="0.2">
      <c r="A17" s="377" t="s">
        <v>498</v>
      </c>
      <c r="B17" s="377"/>
      <c r="C17" s="377"/>
      <c r="D17" s="377"/>
      <c r="E17" s="377"/>
      <c r="F17" s="377"/>
      <c r="G17" s="377"/>
      <c r="H17" s="377"/>
      <c r="I17" s="377"/>
      <c r="J17" s="377"/>
      <c r="K17" s="377"/>
      <c r="L17" s="377"/>
      <c r="M17" s="377"/>
      <c r="N17" s="377"/>
      <c r="O17" s="377"/>
      <c r="P17" s="377"/>
      <c r="Q17" s="377"/>
      <c r="R17" s="377"/>
      <c r="S17" s="377"/>
      <c r="T17" s="6"/>
      <c r="U17" s="6"/>
      <c r="V17" s="6"/>
      <c r="W17" s="6"/>
      <c r="X17" s="6"/>
      <c r="Y17" s="6"/>
      <c r="Z17" s="6"/>
      <c r="AA17" s="6"/>
      <c r="AB17" s="6"/>
    </row>
    <row r="18" spans="1:28" s="3"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4"/>
      <c r="U18" s="4"/>
      <c r="V18" s="4"/>
      <c r="W18" s="4"/>
      <c r="X18" s="4"/>
      <c r="Y18" s="4"/>
    </row>
    <row r="19" spans="1:28" s="3" customFormat="1" ht="54" customHeight="1" x14ac:dyDescent="0.2">
      <c r="A19" s="372" t="s">
        <v>6</v>
      </c>
      <c r="B19" s="372" t="s">
        <v>104</v>
      </c>
      <c r="C19" s="374" t="s">
        <v>389</v>
      </c>
      <c r="D19" s="372" t="s">
        <v>388</v>
      </c>
      <c r="E19" s="372" t="s">
        <v>103</v>
      </c>
      <c r="F19" s="372" t="s">
        <v>102</v>
      </c>
      <c r="G19" s="372" t="s">
        <v>384</v>
      </c>
      <c r="H19" s="372" t="s">
        <v>101</v>
      </c>
      <c r="I19" s="372" t="s">
        <v>100</v>
      </c>
      <c r="J19" s="372" t="s">
        <v>99</v>
      </c>
      <c r="K19" s="372" t="s">
        <v>98</v>
      </c>
      <c r="L19" s="372" t="s">
        <v>97</v>
      </c>
      <c r="M19" s="372" t="s">
        <v>96</v>
      </c>
      <c r="N19" s="372" t="s">
        <v>95</v>
      </c>
      <c r="O19" s="372" t="s">
        <v>94</v>
      </c>
      <c r="P19" s="372" t="s">
        <v>93</v>
      </c>
      <c r="Q19" s="372" t="s">
        <v>387</v>
      </c>
      <c r="R19" s="372"/>
      <c r="S19" s="379" t="s">
        <v>491</v>
      </c>
      <c r="T19" s="4"/>
      <c r="U19" s="4"/>
      <c r="V19" s="4"/>
      <c r="W19" s="4"/>
      <c r="X19" s="4"/>
      <c r="Y19" s="4"/>
    </row>
    <row r="20" spans="1:28" s="3" customFormat="1" ht="180.75" customHeight="1" x14ac:dyDescent="0.2">
      <c r="A20" s="372"/>
      <c r="B20" s="372"/>
      <c r="C20" s="375"/>
      <c r="D20" s="372"/>
      <c r="E20" s="372"/>
      <c r="F20" s="372"/>
      <c r="G20" s="372"/>
      <c r="H20" s="372"/>
      <c r="I20" s="372"/>
      <c r="J20" s="372"/>
      <c r="K20" s="372"/>
      <c r="L20" s="372"/>
      <c r="M20" s="372"/>
      <c r="N20" s="372"/>
      <c r="O20" s="372"/>
      <c r="P20" s="372"/>
      <c r="Q20" s="26" t="s">
        <v>385</v>
      </c>
      <c r="R20" s="27" t="s">
        <v>386</v>
      </c>
      <c r="S20" s="379"/>
      <c r="T20" s="4"/>
      <c r="U20" s="4"/>
      <c r="V20" s="4"/>
      <c r="W20" s="4"/>
      <c r="X20" s="4"/>
      <c r="Y20" s="4"/>
    </row>
    <row r="21" spans="1:28" s="3" customFormat="1" ht="18.75" x14ac:dyDescent="0.2">
      <c r="A21" s="26">
        <v>1</v>
      </c>
      <c r="B21" s="29">
        <v>2</v>
      </c>
      <c r="C21" s="26">
        <v>3</v>
      </c>
      <c r="D21" s="29">
        <v>4</v>
      </c>
      <c r="E21" s="26">
        <v>5</v>
      </c>
      <c r="F21" s="29">
        <v>6</v>
      </c>
      <c r="G21" s="26">
        <v>7</v>
      </c>
      <c r="H21" s="29">
        <v>8</v>
      </c>
      <c r="I21" s="26">
        <v>9</v>
      </c>
      <c r="J21" s="29">
        <v>10</v>
      </c>
      <c r="K21" s="26">
        <v>11</v>
      </c>
      <c r="L21" s="29">
        <v>12</v>
      </c>
      <c r="M21" s="26">
        <v>13</v>
      </c>
      <c r="N21" s="29">
        <v>14</v>
      </c>
      <c r="O21" s="26">
        <v>15</v>
      </c>
      <c r="P21" s="29">
        <v>16</v>
      </c>
      <c r="Q21" s="26">
        <v>17</v>
      </c>
      <c r="R21" s="29">
        <v>18</v>
      </c>
      <c r="S21" s="26">
        <v>19</v>
      </c>
      <c r="T21" s="4"/>
      <c r="U21" s="4"/>
      <c r="V21" s="4"/>
      <c r="W21" s="4"/>
      <c r="X21" s="4"/>
      <c r="Y21" s="4"/>
    </row>
    <row r="22" spans="1:28" s="3" customFormat="1" ht="32.25" customHeight="1" x14ac:dyDescent="0.2">
      <c r="A22" s="26"/>
      <c r="B22" s="29" t="s">
        <v>92</v>
      </c>
      <c r="C22" s="29"/>
      <c r="D22" s="29"/>
      <c r="E22" s="29" t="s">
        <v>91</v>
      </c>
      <c r="F22" s="29" t="s">
        <v>90</v>
      </c>
      <c r="G22" s="29" t="s">
        <v>492</v>
      </c>
      <c r="H22" s="29" t="s">
        <v>592</v>
      </c>
      <c r="I22" s="29" t="s">
        <v>592</v>
      </c>
      <c r="J22" s="29" t="s">
        <v>592</v>
      </c>
      <c r="K22" s="29" t="s">
        <v>592</v>
      </c>
      <c r="L22" s="29" t="s">
        <v>592</v>
      </c>
      <c r="M22" s="29" t="s">
        <v>592</v>
      </c>
      <c r="N22" s="29" t="s">
        <v>592</v>
      </c>
      <c r="O22" s="29" t="s">
        <v>592</v>
      </c>
      <c r="P22" s="29" t="s">
        <v>592</v>
      </c>
      <c r="Q22" s="29" t="s">
        <v>592</v>
      </c>
      <c r="R22" s="29" t="s">
        <v>592</v>
      </c>
      <c r="S22" s="29" t="s">
        <v>592</v>
      </c>
      <c r="T22" s="4"/>
      <c r="U22" s="4"/>
      <c r="V22" s="4"/>
      <c r="W22" s="4"/>
      <c r="X22" s="4"/>
      <c r="Y22" s="4"/>
    </row>
    <row r="23" spans="1:28" ht="20.25" customHeight="1" x14ac:dyDescent="0.25">
      <c r="A23" s="64"/>
      <c r="B23" s="29" t="s">
        <v>382</v>
      </c>
      <c r="C23" s="29"/>
      <c r="D23" s="29"/>
      <c r="E23" s="64" t="s">
        <v>383</v>
      </c>
      <c r="F23" s="64" t="s">
        <v>383</v>
      </c>
      <c r="G23" s="64" t="s">
        <v>383</v>
      </c>
      <c r="H23" s="64"/>
      <c r="I23" s="64"/>
      <c r="J23" s="64"/>
      <c r="K23" s="64"/>
      <c r="L23" s="64"/>
      <c r="M23" s="64"/>
      <c r="N23" s="64"/>
      <c r="O23" s="64"/>
      <c r="P23" s="64"/>
      <c r="Q23" s="65"/>
      <c r="R23" s="2"/>
      <c r="S23" s="2"/>
    </row>
  </sheetData>
  <customSheetViews>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B19:B20"/>
    <mergeCell ref="A19:A20"/>
    <mergeCell ref="D19:D20"/>
    <mergeCell ref="C19:C20"/>
    <mergeCell ref="A9:S9"/>
    <mergeCell ref="A10:S10"/>
    <mergeCell ref="A11:S11"/>
    <mergeCell ref="A12:S12"/>
    <mergeCell ref="A13:S13"/>
    <mergeCell ref="A14:S14"/>
    <mergeCell ref="A16:S16"/>
    <mergeCell ref="A17:S17"/>
    <mergeCell ref="A18:S18"/>
    <mergeCell ref="F19:F20"/>
    <mergeCell ref="S19:S20"/>
    <mergeCell ref="H19:H20"/>
    <mergeCell ref="A4:S4"/>
    <mergeCell ref="A6:S6"/>
    <mergeCell ref="A7:S7"/>
    <mergeCell ref="A8:S8"/>
    <mergeCell ref="L19:L20"/>
    <mergeCell ref="Q19:R19"/>
    <mergeCell ref="P19:P20"/>
    <mergeCell ref="O19:O20"/>
    <mergeCell ref="N19:N20"/>
    <mergeCell ref="M19:M20"/>
    <mergeCell ref="A15:S15"/>
    <mergeCell ref="K19:K20"/>
    <mergeCell ref="J19:J20"/>
    <mergeCell ref="I19:I20"/>
    <mergeCell ref="G19:G20"/>
    <mergeCell ref="E19:E20"/>
  </mergeCells>
  <phoneticPr fontId="81" type="noConversion"/>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22" zoomScaleNormal="60" zoomScaleSheetLayoutView="55" workbookViewId="0">
      <selection activeCell="A6" sqref="A6:T6"/>
    </sheetView>
  </sheetViews>
  <sheetFormatPr defaultColWidth="10.7109375" defaultRowHeight="15.75" x14ac:dyDescent="0.25"/>
  <cols>
    <col min="1" max="1" width="9.5703125" style="32" customWidth="1"/>
    <col min="2" max="2" width="8.7109375" style="32" customWidth="1"/>
    <col min="3" max="3" width="12.7109375" style="32" customWidth="1"/>
    <col min="4" max="4" width="16.140625" style="32" customWidth="1"/>
    <col min="5" max="5" width="11.140625" style="32" customWidth="1"/>
    <col min="6" max="6" width="11" style="32" customWidth="1"/>
    <col min="7" max="8" width="8.7109375" style="32" customWidth="1"/>
    <col min="9" max="9" width="7.28515625" style="32" customWidth="1"/>
    <col min="10" max="10" width="9.28515625" style="32" customWidth="1"/>
    <col min="11" max="11" width="10.28515625" style="32" customWidth="1"/>
    <col min="12" max="15" width="8.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237" width="10.7109375" style="32"/>
    <col min="238" max="242" width="15.7109375" style="32" customWidth="1"/>
    <col min="243" max="246" width="12.7109375" style="32" customWidth="1"/>
    <col min="247" max="250" width="15.7109375" style="32" customWidth="1"/>
    <col min="251" max="251" width="22.85546875" style="32" customWidth="1"/>
    <col min="252" max="252" width="20.7109375" style="32" customWidth="1"/>
    <col min="253" max="253" width="16.7109375" style="32" customWidth="1"/>
    <col min="254" max="16384" width="10.7109375" style="32"/>
  </cols>
  <sheetData>
    <row r="1" spans="1:20" ht="3" customHeight="1" x14ac:dyDescent="0.25"/>
    <row r="2" spans="1:20" ht="15" customHeight="1" x14ac:dyDescent="0.25">
      <c r="T2" s="25"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369" t="str">
        <f>'1. паспорт местоположение'!A5:C5</f>
        <v>Год раскрытия информации: 2025 год</v>
      </c>
      <c r="B6" s="369"/>
      <c r="C6" s="369"/>
      <c r="D6" s="369"/>
      <c r="E6" s="369"/>
      <c r="F6" s="369"/>
      <c r="G6" s="369"/>
      <c r="H6" s="369"/>
      <c r="I6" s="369"/>
      <c r="J6" s="369"/>
      <c r="K6" s="369"/>
      <c r="L6" s="369"/>
      <c r="M6" s="369"/>
      <c r="N6" s="369"/>
      <c r="O6" s="369"/>
      <c r="P6" s="369"/>
      <c r="Q6" s="369"/>
      <c r="R6" s="369"/>
      <c r="S6" s="369"/>
      <c r="T6" s="369"/>
    </row>
    <row r="7" spans="1:20" s="8" customFormat="1" x14ac:dyDescent="0.2">
      <c r="A7" s="12"/>
    </row>
    <row r="8" spans="1:20" s="8" customFormat="1" ht="18.75" x14ac:dyDescent="0.2">
      <c r="A8" s="370" t="s">
        <v>10</v>
      </c>
      <c r="B8" s="370"/>
      <c r="C8" s="370"/>
      <c r="D8" s="370"/>
      <c r="E8" s="370"/>
      <c r="F8" s="370"/>
      <c r="G8" s="370"/>
      <c r="H8" s="370"/>
      <c r="I8" s="370"/>
      <c r="J8" s="370"/>
      <c r="K8" s="370"/>
      <c r="L8" s="370"/>
      <c r="M8" s="370"/>
      <c r="N8" s="370"/>
      <c r="O8" s="370"/>
      <c r="P8" s="370"/>
      <c r="Q8" s="370"/>
      <c r="R8" s="370"/>
      <c r="S8" s="370"/>
      <c r="T8" s="370"/>
    </row>
    <row r="9" spans="1:20" s="8"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8" customFormat="1" ht="18.75" customHeight="1" x14ac:dyDescent="0.2">
      <c r="A10" s="371" t="str">
        <f>'1. паспорт местоположение'!A9:C9</f>
        <v xml:space="preserve">Акционерное общество "Калининградская генерирующая компания" </v>
      </c>
      <c r="B10" s="371"/>
      <c r="C10" s="371"/>
      <c r="D10" s="371"/>
      <c r="E10" s="371"/>
      <c r="F10" s="371"/>
      <c r="G10" s="371"/>
      <c r="H10" s="371"/>
      <c r="I10" s="371"/>
      <c r="J10" s="371"/>
      <c r="K10" s="371"/>
      <c r="L10" s="371"/>
      <c r="M10" s="371"/>
      <c r="N10" s="371"/>
      <c r="O10" s="371"/>
      <c r="P10" s="371"/>
      <c r="Q10" s="371"/>
      <c r="R10" s="371"/>
      <c r="S10" s="371"/>
      <c r="T10" s="371"/>
    </row>
    <row r="11" spans="1:20" s="8" customFormat="1" ht="18.75" customHeight="1" x14ac:dyDescent="0.2">
      <c r="A11" s="373" t="s">
        <v>9</v>
      </c>
      <c r="B11" s="373"/>
      <c r="C11" s="373"/>
      <c r="D11" s="373"/>
      <c r="E11" s="373"/>
      <c r="F11" s="373"/>
      <c r="G11" s="373"/>
      <c r="H11" s="373"/>
      <c r="I11" s="373"/>
      <c r="J11" s="373"/>
      <c r="K11" s="373"/>
      <c r="L11" s="373"/>
      <c r="M11" s="373"/>
      <c r="N11" s="373"/>
      <c r="O11" s="373"/>
      <c r="P11" s="373"/>
      <c r="Q11" s="373"/>
      <c r="R11" s="373"/>
      <c r="S11" s="373"/>
      <c r="T11" s="373"/>
    </row>
    <row r="12" spans="1:20" s="8"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8" customFormat="1" ht="18.75" customHeight="1" x14ac:dyDescent="0.2">
      <c r="A13" s="371" t="str">
        <f>'1. паспорт местоположение'!A12:C12</f>
        <v>N_KGK_20</v>
      </c>
      <c r="B13" s="371"/>
      <c r="C13" s="371"/>
      <c r="D13" s="371"/>
      <c r="E13" s="371"/>
      <c r="F13" s="371"/>
      <c r="G13" s="371"/>
      <c r="H13" s="371"/>
      <c r="I13" s="371"/>
      <c r="J13" s="371"/>
      <c r="K13" s="371"/>
      <c r="L13" s="371"/>
      <c r="M13" s="371"/>
      <c r="N13" s="371"/>
      <c r="O13" s="371"/>
      <c r="P13" s="371"/>
      <c r="Q13" s="371"/>
      <c r="R13" s="371"/>
      <c r="S13" s="371"/>
      <c r="T13" s="371"/>
    </row>
    <row r="14" spans="1:20" s="8" customFormat="1" ht="18.75" customHeight="1" x14ac:dyDescent="0.2">
      <c r="A14" s="373" t="s">
        <v>8</v>
      </c>
      <c r="B14" s="373"/>
      <c r="C14" s="373"/>
      <c r="D14" s="373"/>
      <c r="E14" s="373"/>
      <c r="F14" s="373"/>
      <c r="G14" s="373"/>
      <c r="H14" s="373"/>
      <c r="I14" s="373"/>
      <c r="J14" s="373"/>
      <c r="K14" s="373"/>
      <c r="L14" s="373"/>
      <c r="M14" s="373"/>
      <c r="N14" s="373"/>
      <c r="O14" s="373"/>
      <c r="P14" s="373"/>
      <c r="Q14" s="373"/>
      <c r="R14" s="373"/>
      <c r="S14" s="373"/>
      <c r="T14" s="373"/>
    </row>
    <row r="15" spans="1:20" s="8"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3" customFormat="1" ht="12" x14ac:dyDescent="0.2">
      <c r="A16" s="371" t="str">
        <f>'1. паспорт местоположение'!A15</f>
        <v>Техническое перевооружение службы тепловых сетей (ГТЭЦ) покупка грузового автомобиля с КМУ</v>
      </c>
      <c r="B16" s="371"/>
      <c r="C16" s="371"/>
      <c r="D16" s="371"/>
      <c r="E16" s="371"/>
      <c r="F16" s="371"/>
      <c r="G16" s="371"/>
      <c r="H16" s="371"/>
      <c r="I16" s="371"/>
      <c r="J16" s="371"/>
      <c r="K16" s="371"/>
      <c r="L16" s="371"/>
      <c r="M16" s="371"/>
      <c r="N16" s="371"/>
      <c r="O16" s="371"/>
      <c r="P16" s="371"/>
      <c r="Q16" s="371"/>
      <c r="R16" s="371"/>
      <c r="S16" s="371"/>
      <c r="T16" s="371"/>
    </row>
    <row r="17" spans="1:113" s="3" customFormat="1" ht="15" customHeight="1" x14ac:dyDescent="0.2">
      <c r="A17" s="373" t="s">
        <v>7</v>
      </c>
      <c r="B17" s="373"/>
      <c r="C17" s="373"/>
      <c r="D17" s="373"/>
      <c r="E17" s="373"/>
      <c r="F17" s="373"/>
      <c r="G17" s="373"/>
      <c r="H17" s="373"/>
      <c r="I17" s="373"/>
      <c r="J17" s="373"/>
      <c r="K17" s="373"/>
      <c r="L17" s="373"/>
      <c r="M17" s="373"/>
      <c r="N17" s="373"/>
      <c r="O17" s="373"/>
      <c r="P17" s="373"/>
      <c r="Q17" s="373"/>
      <c r="R17" s="373"/>
      <c r="S17" s="373"/>
      <c r="T17" s="373"/>
    </row>
    <row r="18" spans="1:113" s="3"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376"/>
    </row>
    <row r="19" spans="1:113" s="3" customFormat="1" ht="15" customHeight="1" x14ac:dyDescent="0.2">
      <c r="A19" s="394" t="s">
        <v>503</v>
      </c>
      <c r="B19" s="394"/>
      <c r="C19" s="394"/>
      <c r="D19" s="394"/>
      <c r="E19" s="394"/>
      <c r="F19" s="394"/>
      <c r="G19" s="394"/>
      <c r="H19" s="394"/>
      <c r="I19" s="394"/>
      <c r="J19" s="394"/>
      <c r="K19" s="394"/>
      <c r="L19" s="394"/>
      <c r="M19" s="394"/>
      <c r="N19" s="394"/>
      <c r="O19" s="394"/>
      <c r="P19" s="394"/>
      <c r="Q19" s="394"/>
      <c r="R19" s="394"/>
      <c r="S19" s="394"/>
      <c r="T19" s="394"/>
    </row>
    <row r="20" spans="1:113" s="33" customFormat="1" ht="21" customHeight="1" x14ac:dyDescent="0.25">
      <c r="A20" s="395"/>
      <c r="B20" s="395"/>
      <c r="C20" s="395"/>
      <c r="D20" s="395"/>
      <c r="E20" s="395"/>
      <c r="F20" s="395"/>
      <c r="G20" s="395"/>
      <c r="H20" s="395"/>
      <c r="I20" s="395"/>
      <c r="J20" s="395"/>
      <c r="K20" s="395"/>
      <c r="L20" s="395"/>
      <c r="M20" s="395"/>
      <c r="N20" s="395"/>
      <c r="O20" s="395"/>
      <c r="P20" s="395"/>
      <c r="Q20" s="395"/>
      <c r="R20" s="395"/>
      <c r="S20" s="395"/>
      <c r="T20" s="395"/>
    </row>
    <row r="21" spans="1:113" ht="46.5" customHeight="1" x14ac:dyDescent="0.25">
      <c r="A21" s="380" t="s">
        <v>6</v>
      </c>
      <c r="B21" s="383" t="s">
        <v>229</v>
      </c>
      <c r="C21" s="384"/>
      <c r="D21" s="388" t="s">
        <v>126</v>
      </c>
      <c r="E21" s="383" t="s">
        <v>532</v>
      </c>
      <c r="F21" s="384"/>
      <c r="G21" s="383" t="s">
        <v>280</v>
      </c>
      <c r="H21" s="384"/>
      <c r="I21" s="383" t="s">
        <v>125</v>
      </c>
      <c r="J21" s="384"/>
      <c r="K21" s="388" t="s">
        <v>124</v>
      </c>
      <c r="L21" s="383" t="s">
        <v>123</v>
      </c>
      <c r="M21" s="384"/>
      <c r="N21" s="383" t="s">
        <v>528</v>
      </c>
      <c r="O21" s="384"/>
      <c r="P21" s="388" t="s">
        <v>122</v>
      </c>
      <c r="Q21" s="391" t="s">
        <v>121</v>
      </c>
      <c r="R21" s="392"/>
      <c r="S21" s="391" t="s">
        <v>120</v>
      </c>
      <c r="T21" s="393"/>
    </row>
    <row r="22" spans="1:113" ht="204.75" customHeight="1" x14ac:dyDescent="0.25">
      <c r="A22" s="381"/>
      <c r="B22" s="385"/>
      <c r="C22" s="386"/>
      <c r="D22" s="390"/>
      <c r="E22" s="385"/>
      <c r="F22" s="386"/>
      <c r="G22" s="385"/>
      <c r="H22" s="386"/>
      <c r="I22" s="385"/>
      <c r="J22" s="386"/>
      <c r="K22" s="389"/>
      <c r="L22" s="385"/>
      <c r="M22" s="386"/>
      <c r="N22" s="385"/>
      <c r="O22" s="386"/>
      <c r="P22" s="389"/>
      <c r="Q22" s="53" t="s">
        <v>119</v>
      </c>
      <c r="R22" s="53" t="s">
        <v>502</v>
      </c>
      <c r="S22" s="53" t="s">
        <v>118</v>
      </c>
      <c r="T22" s="53" t="s">
        <v>117</v>
      </c>
    </row>
    <row r="23" spans="1:113" ht="51.75" customHeight="1" x14ac:dyDescent="0.25">
      <c r="A23" s="382"/>
      <c r="B23" s="53" t="s">
        <v>115</v>
      </c>
      <c r="C23" s="53" t="s">
        <v>116</v>
      </c>
      <c r="D23" s="389"/>
      <c r="E23" s="53" t="s">
        <v>115</v>
      </c>
      <c r="F23" s="53" t="s">
        <v>116</v>
      </c>
      <c r="G23" s="53" t="s">
        <v>115</v>
      </c>
      <c r="H23" s="53" t="s">
        <v>116</v>
      </c>
      <c r="I23" s="53" t="s">
        <v>115</v>
      </c>
      <c r="J23" s="53" t="s">
        <v>116</v>
      </c>
      <c r="K23" s="53" t="s">
        <v>115</v>
      </c>
      <c r="L23" s="53" t="s">
        <v>115</v>
      </c>
      <c r="M23" s="53" t="s">
        <v>116</v>
      </c>
      <c r="N23" s="53" t="s">
        <v>115</v>
      </c>
      <c r="O23" s="53" t="s">
        <v>116</v>
      </c>
      <c r="P23" s="54" t="s">
        <v>115</v>
      </c>
      <c r="Q23" s="53" t="s">
        <v>115</v>
      </c>
      <c r="R23" s="53" t="s">
        <v>115</v>
      </c>
      <c r="S23" s="53" t="s">
        <v>115</v>
      </c>
      <c r="T23" s="53" t="s">
        <v>115</v>
      </c>
    </row>
    <row r="24" spans="1:113" x14ac:dyDescent="0.25">
      <c r="A24" s="41">
        <v>1</v>
      </c>
      <c r="B24" s="41">
        <v>2</v>
      </c>
      <c r="C24" s="41">
        <v>3</v>
      </c>
      <c r="D24" s="41">
        <v>4</v>
      </c>
      <c r="E24" s="41">
        <v>5</v>
      </c>
      <c r="F24" s="41">
        <v>6</v>
      </c>
      <c r="G24" s="41">
        <v>7</v>
      </c>
      <c r="H24" s="41">
        <v>8</v>
      </c>
      <c r="I24" s="41">
        <v>9</v>
      </c>
      <c r="J24" s="41">
        <v>10</v>
      </c>
      <c r="K24" s="41">
        <v>11</v>
      </c>
      <c r="L24" s="41">
        <v>12</v>
      </c>
      <c r="M24" s="41">
        <v>13</v>
      </c>
      <c r="N24" s="41">
        <v>14</v>
      </c>
      <c r="O24" s="41">
        <v>15</v>
      </c>
      <c r="P24" s="41">
        <v>16</v>
      </c>
      <c r="Q24" s="41">
        <v>17</v>
      </c>
      <c r="R24" s="41">
        <v>18</v>
      </c>
      <c r="S24" s="41">
        <v>19</v>
      </c>
      <c r="T24" s="41">
        <v>20</v>
      </c>
    </row>
    <row r="25" spans="1:113" s="33" customFormat="1" x14ac:dyDescent="0.25">
      <c r="A25" s="40"/>
      <c r="B25" s="39"/>
      <c r="C25" s="223" t="s">
        <v>592</v>
      </c>
      <c r="D25" s="223" t="s">
        <v>592</v>
      </c>
      <c r="E25" s="223" t="s">
        <v>592</v>
      </c>
      <c r="F25" s="223" t="s">
        <v>592</v>
      </c>
      <c r="G25" s="223" t="s">
        <v>592</v>
      </c>
      <c r="H25" s="223" t="s">
        <v>592</v>
      </c>
      <c r="I25" s="223" t="s">
        <v>592</v>
      </c>
      <c r="J25" s="223" t="s">
        <v>592</v>
      </c>
      <c r="K25" s="38" t="s">
        <v>592</v>
      </c>
      <c r="L25" s="38" t="s">
        <v>592</v>
      </c>
      <c r="M25" s="38" t="s">
        <v>592</v>
      </c>
      <c r="N25" s="38" t="s">
        <v>592</v>
      </c>
      <c r="O25" s="38" t="s">
        <v>592</v>
      </c>
      <c r="P25" s="38" t="s">
        <v>592</v>
      </c>
      <c r="Q25" s="38" t="s">
        <v>592</v>
      </c>
      <c r="R25" s="38" t="s">
        <v>592</v>
      </c>
      <c r="S25" s="38" t="s">
        <v>592</v>
      </c>
      <c r="T25" s="38" t="s">
        <v>592</v>
      </c>
    </row>
    <row r="27" spans="1:113" s="36" customFormat="1" ht="12.75" x14ac:dyDescent="0.2">
      <c r="B27" s="37"/>
      <c r="C27" s="37"/>
      <c r="K27" s="37"/>
    </row>
    <row r="28" spans="1:113" s="36" customFormat="1" x14ac:dyDescent="0.25">
      <c r="B28" s="32" t="s">
        <v>114</v>
      </c>
      <c r="C28" s="32"/>
      <c r="D28" s="32"/>
      <c r="E28" s="32"/>
      <c r="F28" s="32"/>
      <c r="G28" s="32"/>
      <c r="H28" s="32"/>
      <c r="I28" s="32"/>
      <c r="J28" s="32"/>
      <c r="K28" s="32"/>
      <c r="L28" s="32"/>
      <c r="M28" s="32"/>
      <c r="N28" s="32"/>
      <c r="O28" s="32"/>
      <c r="P28" s="32"/>
      <c r="Q28" s="32"/>
      <c r="R28" s="32"/>
    </row>
    <row r="29" spans="1:113" x14ac:dyDescent="0.25">
      <c r="B29" s="387" t="s">
        <v>538</v>
      </c>
      <c r="C29" s="387"/>
      <c r="D29" s="387"/>
      <c r="E29" s="387"/>
      <c r="F29" s="387"/>
      <c r="G29" s="387"/>
      <c r="H29" s="387"/>
      <c r="I29" s="387"/>
      <c r="J29" s="387"/>
      <c r="K29" s="387"/>
      <c r="L29" s="387"/>
      <c r="M29" s="387"/>
      <c r="N29" s="387"/>
      <c r="O29" s="387"/>
      <c r="P29" s="387"/>
      <c r="Q29" s="387"/>
      <c r="R29" s="387"/>
    </row>
    <row r="31" spans="1:113" x14ac:dyDescent="0.25">
      <c r="B31" s="34" t="s">
        <v>501</v>
      </c>
      <c r="C31" s="34"/>
      <c r="D31" s="34"/>
      <c r="E31" s="34"/>
      <c r="H31" s="34"/>
      <c r="I31" s="34"/>
      <c r="J31" s="34"/>
      <c r="K31" s="34"/>
      <c r="L31" s="34"/>
      <c r="M31" s="34"/>
      <c r="N31" s="34"/>
      <c r="O31" s="34"/>
      <c r="P31" s="34"/>
      <c r="Q31" s="34"/>
      <c r="R31" s="34"/>
      <c r="S31" s="35"/>
      <c r="T31" s="35"/>
      <c r="U31" s="35"/>
      <c r="V31" s="35"/>
      <c r="AN31" s="35"/>
      <c r="AO31" s="35"/>
      <c r="AP31" s="35"/>
      <c r="AQ31" s="35"/>
      <c r="AR31" s="35"/>
      <c r="AS31" s="35"/>
      <c r="AT31" s="35"/>
      <c r="AU31" s="35"/>
      <c r="AV31" s="35"/>
      <c r="AW31" s="35"/>
      <c r="AX31" s="35"/>
      <c r="AY31" s="35"/>
      <c r="AZ31" s="35"/>
      <c r="BA31" s="35"/>
      <c r="BB31" s="35"/>
      <c r="BC31" s="35"/>
      <c r="BD31" s="35"/>
      <c r="BE31" s="35"/>
      <c r="BF31" s="35"/>
      <c r="BG31" s="35"/>
      <c r="BH31" s="35"/>
      <c r="BI31" s="35"/>
      <c r="BJ31" s="35"/>
      <c r="BK31" s="35"/>
      <c r="BL31" s="35"/>
      <c r="BM31" s="35"/>
      <c r="BN31" s="35"/>
      <c r="BO31" s="35"/>
      <c r="BP31" s="35"/>
      <c r="BQ31" s="35"/>
      <c r="BR31" s="35"/>
      <c r="BS31" s="35"/>
      <c r="BT31" s="35"/>
      <c r="BU31" s="35"/>
      <c r="BV31" s="35"/>
      <c r="BW31" s="35"/>
      <c r="BX31" s="35"/>
      <c r="BY31" s="35"/>
      <c r="BZ31" s="35"/>
      <c r="CA31" s="35"/>
      <c r="CB31" s="35"/>
      <c r="CC31" s="35"/>
      <c r="CD31" s="35"/>
      <c r="CE31" s="35"/>
      <c r="CF31" s="35"/>
      <c r="CG31" s="35"/>
      <c r="CH31" s="35"/>
      <c r="CI31" s="35"/>
      <c r="CJ31" s="35"/>
      <c r="CK31" s="35"/>
      <c r="CL31" s="35"/>
      <c r="CM31" s="35"/>
      <c r="CN31" s="35"/>
      <c r="CO31" s="35"/>
      <c r="CP31" s="35"/>
      <c r="CQ31" s="35"/>
      <c r="CR31" s="35"/>
      <c r="CS31" s="35"/>
      <c r="CT31" s="35"/>
      <c r="CU31" s="35"/>
      <c r="CV31" s="35"/>
      <c r="CW31" s="35"/>
      <c r="CX31" s="35"/>
      <c r="CY31" s="35"/>
      <c r="CZ31" s="35"/>
      <c r="DA31" s="35"/>
      <c r="DB31" s="35"/>
      <c r="DC31" s="35"/>
      <c r="DD31" s="35"/>
      <c r="DE31" s="35"/>
      <c r="DF31" s="35"/>
      <c r="DG31" s="35"/>
      <c r="DH31" s="35"/>
      <c r="DI31" s="35"/>
    </row>
    <row r="32" spans="1:113" x14ac:dyDescent="0.25">
      <c r="B32" s="34" t="s">
        <v>113</v>
      </c>
      <c r="C32" s="34"/>
      <c r="D32" s="34"/>
      <c r="E32" s="34"/>
      <c r="H32" s="34"/>
      <c r="I32" s="34"/>
      <c r="J32" s="34"/>
      <c r="K32" s="34"/>
      <c r="L32" s="34"/>
      <c r="M32" s="34"/>
      <c r="N32" s="34"/>
      <c r="O32" s="34"/>
      <c r="P32" s="34"/>
      <c r="Q32" s="34"/>
      <c r="R32" s="34"/>
    </row>
    <row r="33" spans="2:113" x14ac:dyDescent="0.25">
      <c r="B33" s="34" t="s">
        <v>112</v>
      </c>
      <c r="C33" s="34"/>
      <c r="D33" s="34"/>
      <c r="E33" s="34"/>
      <c r="H33" s="34"/>
      <c r="I33" s="34"/>
      <c r="J33" s="34"/>
      <c r="K33" s="34"/>
      <c r="L33" s="34"/>
      <c r="M33" s="34"/>
      <c r="N33" s="34"/>
      <c r="O33" s="34"/>
      <c r="P33" s="34"/>
      <c r="Q33" s="34"/>
      <c r="R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3"/>
      <c r="BL33" s="33"/>
      <c r="BM33" s="33"/>
      <c r="BN33" s="33"/>
      <c r="BO33" s="33"/>
      <c r="BP33" s="33"/>
      <c r="BQ33" s="33"/>
      <c r="BR33" s="33"/>
      <c r="BS33" s="33"/>
      <c r="BT33" s="33"/>
      <c r="BU33" s="33"/>
      <c r="BV33" s="33"/>
      <c r="BW33" s="33"/>
      <c r="BX33" s="33"/>
      <c r="BY33" s="33"/>
      <c r="BZ33" s="33"/>
      <c r="CA33" s="33"/>
      <c r="CB33" s="33"/>
      <c r="CC33" s="33"/>
      <c r="CD33" s="33"/>
      <c r="CE33" s="33"/>
      <c r="CF33" s="33"/>
      <c r="CG33" s="33"/>
      <c r="CH33" s="33"/>
      <c r="CI33" s="33"/>
      <c r="CJ33" s="33"/>
      <c r="CK33" s="33"/>
      <c r="CL33" s="33"/>
      <c r="CM33" s="33"/>
      <c r="CN33" s="33"/>
      <c r="CO33" s="33"/>
      <c r="CP33" s="33"/>
      <c r="CQ33" s="33"/>
      <c r="CR33" s="33"/>
      <c r="CS33" s="33"/>
      <c r="CT33" s="33"/>
      <c r="CU33" s="33"/>
      <c r="CV33" s="33"/>
      <c r="CW33" s="33"/>
      <c r="CX33" s="33"/>
      <c r="CY33" s="33"/>
      <c r="CZ33" s="33"/>
      <c r="DA33" s="33"/>
      <c r="DB33" s="33"/>
      <c r="DC33" s="33"/>
      <c r="DD33" s="33"/>
      <c r="DE33" s="33"/>
      <c r="DF33" s="33"/>
      <c r="DG33" s="33"/>
      <c r="DH33" s="33"/>
      <c r="DI33" s="33"/>
    </row>
    <row r="34" spans="2:113" x14ac:dyDescent="0.25">
      <c r="B34" s="34" t="s">
        <v>111</v>
      </c>
      <c r="C34" s="34"/>
      <c r="D34" s="34"/>
      <c r="E34" s="34"/>
      <c r="H34" s="34"/>
      <c r="I34" s="34"/>
      <c r="J34" s="34"/>
      <c r="K34" s="34"/>
      <c r="L34" s="34"/>
      <c r="M34" s="34"/>
      <c r="N34" s="34"/>
      <c r="O34" s="34"/>
      <c r="P34" s="34"/>
      <c r="Q34" s="34"/>
      <c r="R34" s="34"/>
      <c r="S34" s="34"/>
      <c r="T34" s="34"/>
      <c r="U34" s="34"/>
      <c r="V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3"/>
      <c r="BL34" s="33"/>
      <c r="BM34" s="33"/>
      <c r="BN34" s="33"/>
      <c r="BO34" s="33"/>
      <c r="BP34" s="33"/>
      <c r="BQ34" s="33"/>
      <c r="BR34" s="33"/>
      <c r="BS34" s="33"/>
      <c r="BT34" s="33"/>
      <c r="BU34" s="33"/>
      <c r="BV34" s="33"/>
      <c r="BW34" s="33"/>
      <c r="BX34" s="33"/>
      <c r="BY34" s="33"/>
      <c r="BZ34" s="33"/>
      <c r="CA34" s="33"/>
      <c r="CB34" s="33"/>
      <c r="CC34" s="33"/>
      <c r="CD34" s="33"/>
      <c r="CE34" s="33"/>
      <c r="CF34" s="33"/>
      <c r="CG34" s="33"/>
      <c r="CH34" s="33"/>
      <c r="CI34" s="33"/>
      <c r="CJ34" s="33"/>
      <c r="CK34" s="33"/>
      <c r="CL34" s="33"/>
      <c r="CM34" s="33"/>
      <c r="CN34" s="33"/>
      <c r="CO34" s="33"/>
      <c r="CP34" s="33"/>
      <c r="CQ34" s="33"/>
      <c r="CR34" s="33"/>
      <c r="CS34" s="33"/>
      <c r="CT34" s="33"/>
      <c r="CU34" s="33"/>
      <c r="CV34" s="33"/>
      <c r="CW34" s="33"/>
      <c r="CX34" s="33"/>
      <c r="CY34" s="33"/>
      <c r="CZ34" s="33"/>
      <c r="DA34" s="33"/>
      <c r="DB34" s="33"/>
      <c r="DC34" s="33"/>
      <c r="DD34" s="33"/>
      <c r="DE34" s="33"/>
      <c r="DF34" s="33"/>
      <c r="DG34" s="33"/>
      <c r="DH34" s="33"/>
      <c r="DI34" s="33"/>
    </row>
    <row r="35" spans="2:113" x14ac:dyDescent="0.25">
      <c r="B35" s="34" t="s">
        <v>110</v>
      </c>
      <c r="C35" s="34"/>
      <c r="D35" s="34"/>
      <c r="E35" s="34"/>
      <c r="H35" s="34"/>
      <c r="I35" s="34"/>
      <c r="J35" s="34"/>
      <c r="K35" s="34"/>
      <c r="L35" s="34"/>
      <c r="M35" s="34"/>
      <c r="N35" s="34"/>
      <c r="O35" s="34"/>
      <c r="P35" s="34"/>
      <c r="Q35" s="34"/>
      <c r="R35" s="34"/>
      <c r="S35" s="34"/>
      <c r="T35" s="34"/>
      <c r="U35" s="34"/>
      <c r="V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3"/>
      <c r="BL35" s="33"/>
      <c r="BM35" s="33"/>
      <c r="BN35" s="33"/>
      <c r="BO35" s="33"/>
      <c r="BP35" s="33"/>
      <c r="BQ35" s="33"/>
      <c r="BR35" s="33"/>
      <c r="BS35" s="33"/>
      <c r="BT35" s="33"/>
      <c r="BU35" s="33"/>
      <c r="BV35" s="33"/>
      <c r="BW35" s="33"/>
      <c r="BX35" s="33"/>
      <c r="BY35" s="33"/>
      <c r="BZ35" s="33"/>
      <c r="CA35" s="33"/>
      <c r="CB35" s="33"/>
      <c r="CC35" s="33"/>
      <c r="CD35" s="33"/>
      <c r="CE35" s="33"/>
      <c r="CF35" s="33"/>
      <c r="CG35" s="33"/>
      <c r="CH35" s="33"/>
      <c r="CI35" s="33"/>
      <c r="CJ35" s="33"/>
      <c r="CK35" s="33"/>
      <c r="CL35" s="33"/>
      <c r="CM35" s="33"/>
      <c r="CN35" s="33"/>
      <c r="CO35" s="33"/>
      <c r="CP35" s="33"/>
      <c r="CQ35" s="33"/>
      <c r="CR35" s="33"/>
      <c r="CS35" s="33"/>
      <c r="CT35" s="33"/>
      <c r="CU35" s="33"/>
      <c r="CV35" s="33"/>
      <c r="CW35" s="33"/>
      <c r="CX35" s="33"/>
      <c r="CY35" s="33"/>
      <c r="CZ35" s="33"/>
      <c r="DA35" s="33"/>
      <c r="DB35" s="33"/>
      <c r="DC35" s="33"/>
      <c r="DD35" s="33"/>
      <c r="DE35" s="33"/>
      <c r="DF35" s="33"/>
      <c r="DG35" s="33"/>
      <c r="DH35" s="33"/>
      <c r="DI35" s="33"/>
    </row>
    <row r="36" spans="2:113" x14ac:dyDescent="0.25">
      <c r="B36" s="34" t="s">
        <v>109</v>
      </c>
      <c r="C36" s="34"/>
      <c r="D36" s="34"/>
      <c r="E36" s="34"/>
      <c r="H36" s="34"/>
      <c r="I36" s="34"/>
      <c r="J36" s="34"/>
      <c r="K36" s="34"/>
      <c r="L36" s="34"/>
      <c r="M36" s="34"/>
      <c r="N36" s="34"/>
      <c r="O36" s="34"/>
      <c r="P36" s="34"/>
      <c r="Q36" s="34"/>
      <c r="R36" s="34"/>
      <c r="S36" s="34"/>
      <c r="T36" s="34"/>
      <c r="U36" s="34"/>
      <c r="V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3"/>
      <c r="BL36" s="33"/>
      <c r="BM36" s="33"/>
      <c r="BN36" s="33"/>
      <c r="BO36" s="33"/>
      <c r="BP36" s="33"/>
      <c r="BQ36" s="33"/>
      <c r="BR36" s="33"/>
      <c r="BS36" s="33"/>
      <c r="BT36" s="33"/>
      <c r="BU36" s="33"/>
      <c r="BV36" s="33"/>
      <c r="BW36" s="33"/>
      <c r="BX36" s="33"/>
      <c r="BY36" s="33"/>
      <c r="BZ36" s="33"/>
      <c r="CA36" s="33"/>
      <c r="CB36" s="33"/>
      <c r="CC36" s="33"/>
      <c r="CD36" s="33"/>
      <c r="CE36" s="33"/>
      <c r="CF36" s="33"/>
      <c r="CG36" s="33"/>
      <c r="CH36" s="33"/>
      <c r="CI36" s="33"/>
      <c r="CJ36" s="33"/>
      <c r="CK36" s="33"/>
      <c r="CL36" s="33"/>
      <c r="CM36" s="33"/>
      <c r="CN36" s="33"/>
      <c r="CO36" s="33"/>
      <c r="CP36" s="33"/>
      <c r="CQ36" s="33"/>
      <c r="CR36" s="33"/>
      <c r="CS36" s="33"/>
      <c r="CT36" s="33"/>
      <c r="CU36" s="33"/>
      <c r="CV36" s="33"/>
      <c r="CW36" s="33"/>
      <c r="CX36" s="33"/>
      <c r="CY36" s="33"/>
      <c r="CZ36" s="33"/>
      <c r="DA36" s="33"/>
      <c r="DB36" s="33"/>
      <c r="DC36" s="33"/>
      <c r="DD36" s="33"/>
      <c r="DE36" s="33"/>
      <c r="DF36" s="33"/>
      <c r="DG36" s="33"/>
      <c r="DH36" s="33"/>
      <c r="DI36" s="33"/>
    </row>
    <row r="37" spans="2:113" x14ac:dyDescent="0.25">
      <c r="B37" s="34" t="s">
        <v>108</v>
      </c>
      <c r="C37" s="34"/>
      <c r="D37" s="34"/>
      <c r="E37" s="34"/>
      <c r="H37" s="34"/>
      <c r="I37" s="34"/>
      <c r="J37" s="34"/>
      <c r="K37" s="34"/>
      <c r="L37" s="34"/>
      <c r="M37" s="34"/>
      <c r="N37" s="34"/>
      <c r="O37" s="34"/>
      <c r="P37" s="34"/>
      <c r="Q37" s="34"/>
      <c r="R37" s="34"/>
      <c r="S37" s="34"/>
      <c r="T37" s="34"/>
      <c r="U37" s="34"/>
      <c r="V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3"/>
      <c r="BL37" s="33"/>
      <c r="BM37" s="33"/>
      <c r="BN37" s="33"/>
      <c r="BO37" s="33"/>
      <c r="BP37" s="33"/>
      <c r="BQ37" s="33"/>
      <c r="BR37" s="33"/>
      <c r="BS37" s="33"/>
      <c r="BT37" s="33"/>
      <c r="BU37" s="33"/>
      <c r="BV37" s="33"/>
      <c r="BW37" s="33"/>
      <c r="BX37" s="33"/>
      <c r="BY37" s="33"/>
      <c r="BZ37" s="33"/>
      <c r="CA37" s="33"/>
      <c r="CB37" s="33"/>
      <c r="CC37" s="33"/>
      <c r="CD37" s="33"/>
      <c r="CE37" s="33"/>
      <c r="CF37" s="33"/>
      <c r="CG37" s="33"/>
      <c r="CH37" s="33"/>
      <c r="CI37" s="33"/>
      <c r="CJ37" s="33"/>
      <c r="CK37" s="33"/>
      <c r="CL37" s="33"/>
      <c r="CM37" s="33"/>
      <c r="CN37" s="33"/>
      <c r="CO37" s="33"/>
      <c r="CP37" s="33"/>
      <c r="CQ37" s="33"/>
      <c r="CR37" s="33"/>
      <c r="CS37" s="33"/>
      <c r="CT37" s="33"/>
      <c r="CU37" s="33"/>
      <c r="CV37" s="33"/>
      <c r="CW37" s="33"/>
      <c r="CX37" s="33"/>
      <c r="CY37" s="33"/>
      <c r="CZ37" s="33"/>
      <c r="DA37" s="33"/>
      <c r="DB37" s="33"/>
      <c r="DC37" s="33"/>
      <c r="DD37" s="33"/>
      <c r="DE37" s="33"/>
      <c r="DF37" s="33"/>
      <c r="DG37" s="33"/>
      <c r="DH37" s="33"/>
      <c r="DI37" s="33"/>
    </row>
    <row r="38" spans="2:113" x14ac:dyDescent="0.25">
      <c r="B38" s="34" t="s">
        <v>107</v>
      </c>
      <c r="C38" s="34"/>
      <c r="D38" s="34"/>
      <c r="E38" s="34"/>
      <c r="H38" s="34"/>
      <c r="I38" s="34"/>
      <c r="J38" s="34"/>
      <c r="K38" s="34"/>
      <c r="L38" s="34"/>
      <c r="M38" s="34"/>
      <c r="N38" s="34"/>
      <c r="O38" s="34"/>
      <c r="P38" s="34"/>
      <c r="Q38" s="34"/>
      <c r="R38" s="34"/>
      <c r="S38" s="34"/>
      <c r="T38" s="34"/>
      <c r="U38" s="34"/>
      <c r="V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3"/>
      <c r="BL38" s="33"/>
      <c r="BM38" s="33"/>
      <c r="BN38" s="33"/>
      <c r="BO38" s="33"/>
      <c r="BP38" s="33"/>
      <c r="BQ38" s="33"/>
      <c r="BR38" s="33"/>
      <c r="BS38" s="33"/>
      <c r="BT38" s="33"/>
      <c r="BU38" s="33"/>
      <c r="BV38" s="33"/>
      <c r="BW38" s="33"/>
      <c r="BX38" s="33"/>
      <c r="BY38" s="33"/>
      <c r="BZ38" s="33"/>
      <c r="CA38" s="33"/>
      <c r="CB38" s="33"/>
      <c r="CC38" s="33"/>
      <c r="CD38" s="33"/>
      <c r="CE38" s="33"/>
      <c r="CF38" s="33"/>
      <c r="CG38" s="33"/>
      <c r="CH38" s="33"/>
      <c r="CI38" s="33"/>
      <c r="CJ38" s="33"/>
      <c r="CK38" s="33"/>
      <c r="CL38" s="33"/>
      <c r="CM38" s="33"/>
      <c r="CN38" s="33"/>
      <c r="CO38" s="33"/>
      <c r="CP38" s="33"/>
      <c r="CQ38" s="33"/>
      <c r="CR38" s="33"/>
      <c r="CS38" s="33"/>
      <c r="CT38" s="33"/>
      <c r="CU38" s="33"/>
      <c r="CV38" s="33"/>
      <c r="CW38" s="33"/>
      <c r="CX38" s="33"/>
      <c r="CY38" s="33"/>
      <c r="CZ38" s="33"/>
      <c r="DA38" s="33"/>
      <c r="DB38" s="33"/>
      <c r="DC38" s="33"/>
      <c r="DD38" s="33"/>
      <c r="DE38" s="33"/>
      <c r="DF38" s="33"/>
      <c r="DG38" s="33"/>
      <c r="DH38" s="33"/>
      <c r="DI38" s="33"/>
    </row>
    <row r="39" spans="2:113" x14ac:dyDescent="0.25">
      <c r="B39" s="34" t="s">
        <v>106</v>
      </c>
      <c r="C39" s="34"/>
      <c r="D39" s="34"/>
      <c r="E39" s="34"/>
      <c r="H39" s="34"/>
      <c r="I39" s="34"/>
      <c r="J39" s="34"/>
      <c r="K39" s="34"/>
      <c r="L39" s="34"/>
      <c r="M39" s="34"/>
      <c r="N39" s="34"/>
      <c r="O39" s="34"/>
      <c r="P39" s="34"/>
      <c r="Q39" s="34"/>
      <c r="R39" s="34"/>
      <c r="S39" s="34"/>
      <c r="T39" s="34"/>
      <c r="U39" s="34"/>
      <c r="V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3"/>
      <c r="BL39" s="33"/>
      <c r="BM39" s="33"/>
      <c r="BN39" s="33"/>
      <c r="BO39" s="33"/>
      <c r="BP39" s="33"/>
      <c r="BQ39" s="33"/>
      <c r="BR39" s="33"/>
      <c r="BS39" s="33"/>
      <c r="BT39" s="33"/>
      <c r="BU39" s="33"/>
      <c r="BV39" s="33"/>
      <c r="BW39" s="33"/>
      <c r="BX39" s="33"/>
      <c r="BY39" s="33"/>
      <c r="BZ39" s="33"/>
      <c r="CA39" s="33"/>
      <c r="CB39" s="33"/>
      <c r="CC39" s="33"/>
      <c r="CD39" s="33"/>
      <c r="CE39" s="33"/>
      <c r="CF39" s="33"/>
      <c r="CG39" s="33"/>
      <c r="CH39" s="33"/>
      <c r="CI39" s="33"/>
      <c r="CJ39" s="33"/>
      <c r="CK39" s="33"/>
      <c r="CL39" s="33"/>
      <c r="CM39" s="33"/>
      <c r="CN39" s="33"/>
      <c r="CO39" s="33"/>
      <c r="CP39" s="33"/>
      <c r="CQ39" s="33"/>
      <c r="CR39" s="33"/>
      <c r="CS39" s="33"/>
      <c r="CT39" s="33"/>
      <c r="CU39" s="33"/>
      <c r="CV39" s="33"/>
      <c r="CW39" s="33"/>
      <c r="CX39" s="33"/>
      <c r="CY39" s="33"/>
      <c r="CZ39" s="33"/>
      <c r="DA39" s="33"/>
      <c r="DB39" s="33"/>
      <c r="DC39" s="33"/>
      <c r="DD39" s="33"/>
      <c r="DE39" s="33"/>
      <c r="DF39" s="33"/>
      <c r="DG39" s="33"/>
      <c r="DH39" s="33"/>
      <c r="DI39" s="33"/>
    </row>
    <row r="40" spans="2:113" x14ac:dyDescent="0.25">
      <c r="B40" s="34" t="s">
        <v>105</v>
      </c>
      <c r="C40" s="34"/>
      <c r="D40" s="34"/>
      <c r="E40" s="34"/>
      <c r="H40" s="34"/>
      <c r="I40" s="34"/>
      <c r="J40" s="34"/>
      <c r="K40" s="34"/>
      <c r="L40" s="34"/>
      <c r="M40" s="34"/>
      <c r="N40" s="34"/>
      <c r="O40" s="34"/>
      <c r="P40" s="34"/>
      <c r="Q40" s="34"/>
      <c r="R40" s="34"/>
      <c r="S40" s="34"/>
      <c r="T40" s="34"/>
      <c r="U40" s="34"/>
      <c r="V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3"/>
      <c r="BL40" s="33"/>
      <c r="BM40" s="33"/>
      <c r="BN40" s="33"/>
      <c r="BO40" s="33"/>
      <c r="BP40" s="33"/>
      <c r="BQ40" s="33"/>
      <c r="BR40" s="33"/>
      <c r="BS40" s="33"/>
      <c r="BT40" s="33"/>
      <c r="BU40" s="33"/>
      <c r="BV40" s="33"/>
      <c r="BW40" s="33"/>
      <c r="BX40" s="33"/>
      <c r="BY40" s="33"/>
      <c r="BZ40" s="33"/>
      <c r="CA40" s="33"/>
      <c r="CB40" s="33"/>
      <c r="CC40" s="33"/>
      <c r="CD40" s="33"/>
      <c r="CE40" s="33"/>
      <c r="CF40" s="33"/>
      <c r="CG40" s="33"/>
      <c r="CH40" s="33"/>
      <c r="CI40" s="33"/>
      <c r="CJ40" s="33"/>
      <c r="CK40" s="33"/>
      <c r="CL40" s="33"/>
      <c r="CM40" s="33"/>
      <c r="CN40" s="33"/>
      <c r="CO40" s="33"/>
      <c r="CP40" s="33"/>
      <c r="CQ40" s="33"/>
      <c r="CR40" s="33"/>
      <c r="CS40" s="33"/>
      <c r="CT40" s="33"/>
      <c r="CU40" s="33"/>
      <c r="CV40" s="33"/>
      <c r="CW40" s="33"/>
      <c r="CX40" s="33"/>
      <c r="CY40" s="33"/>
      <c r="CZ40" s="33"/>
      <c r="DA40" s="33"/>
      <c r="DB40" s="33"/>
      <c r="DC40" s="33"/>
      <c r="DD40" s="33"/>
      <c r="DE40" s="33"/>
      <c r="DF40" s="33"/>
      <c r="DG40" s="33"/>
      <c r="DH40" s="33"/>
      <c r="DI40" s="33"/>
    </row>
    <row r="41" spans="2:113" x14ac:dyDescent="0.25">
      <c r="Q41" s="34"/>
      <c r="R41" s="34"/>
      <c r="S41" s="34"/>
      <c r="T41" s="34"/>
      <c r="U41" s="34"/>
      <c r="V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3"/>
      <c r="BL41" s="33"/>
      <c r="BM41" s="33"/>
      <c r="BN41" s="33"/>
      <c r="BO41" s="33"/>
      <c r="BP41" s="33"/>
      <c r="BQ41" s="33"/>
      <c r="BR41" s="33"/>
      <c r="BS41" s="33"/>
      <c r="BT41" s="33"/>
      <c r="BU41" s="33"/>
      <c r="BV41" s="33"/>
      <c r="BW41" s="33"/>
      <c r="BX41" s="33"/>
      <c r="BY41" s="33"/>
      <c r="BZ41" s="33"/>
      <c r="CA41" s="33"/>
      <c r="CB41" s="33"/>
      <c r="CC41" s="33"/>
      <c r="CD41" s="33"/>
      <c r="CE41" s="33"/>
      <c r="CF41" s="33"/>
      <c r="CG41" s="33"/>
      <c r="CH41" s="33"/>
      <c r="CI41" s="33"/>
      <c r="CJ41" s="33"/>
      <c r="CK41" s="33"/>
      <c r="CL41" s="33"/>
      <c r="CM41" s="33"/>
      <c r="CN41" s="33"/>
      <c r="CO41" s="33"/>
      <c r="CP41" s="33"/>
      <c r="CQ41" s="33"/>
      <c r="CR41" s="33"/>
      <c r="CS41" s="33"/>
      <c r="CT41" s="33"/>
      <c r="CU41" s="33"/>
      <c r="CV41" s="33"/>
      <c r="CW41" s="33"/>
      <c r="CX41" s="33"/>
      <c r="CY41" s="33"/>
      <c r="CZ41" s="33"/>
      <c r="DA41" s="33"/>
      <c r="DB41" s="33"/>
      <c r="DC41" s="33"/>
      <c r="DD41" s="33"/>
      <c r="DE41" s="33"/>
      <c r="DF41" s="33"/>
      <c r="DG41" s="33"/>
      <c r="DH41" s="33"/>
      <c r="DI41" s="33"/>
    </row>
    <row r="42" spans="2:113" x14ac:dyDescent="0.25">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3"/>
      <c r="BL42" s="33"/>
      <c r="BM42" s="33"/>
      <c r="BN42" s="33"/>
      <c r="BO42" s="33"/>
      <c r="BP42" s="33"/>
      <c r="BQ42" s="33"/>
      <c r="BR42" s="33"/>
      <c r="BS42" s="33"/>
      <c r="BT42" s="33"/>
      <c r="BU42" s="33"/>
      <c r="BV42" s="33"/>
      <c r="BW42" s="33"/>
      <c r="BX42" s="33"/>
      <c r="BY42" s="33"/>
      <c r="BZ42" s="33"/>
      <c r="CA42" s="33"/>
      <c r="CB42" s="33"/>
      <c r="CC42" s="33"/>
      <c r="CD42" s="33"/>
      <c r="CE42" s="33"/>
      <c r="CF42" s="33"/>
      <c r="CG42" s="33"/>
      <c r="CH42" s="33"/>
      <c r="CI42" s="33"/>
      <c r="CJ42" s="33"/>
      <c r="CK42" s="33"/>
      <c r="CL42" s="33"/>
      <c r="CM42" s="33"/>
      <c r="CN42" s="33"/>
      <c r="CO42" s="33"/>
      <c r="CP42" s="33"/>
      <c r="CQ42" s="33"/>
      <c r="CR42" s="33"/>
      <c r="CS42" s="33"/>
      <c r="CT42" s="33"/>
      <c r="CU42" s="33"/>
      <c r="CV42" s="33"/>
      <c r="CW42" s="33"/>
      <c r="CX42" s="33"/>
      <c r="CY42" s="33"/>
      <c r="CZ42" s="33"/>
      <c r="DA42" s="33"/>
      <c r="DB42" s="33"/>
      <c r="DC42" s="33"/>
      <c r="DD42" s="33"/>
      <c r="DE42" s="33"/>
      <c r="DF42" s="33"/>
      <c r="DG42" s="33"/>
      <c r="DH42" s="33"/>
      <c r="DI42" s="33"/>
    </row>
  </sheetData>
  <customSheetViews>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A6:T6"/>
    <mergeCell ref="Q21:R21"/>
    <mergeCell ref="S21:T21"/>
    <mergeCell ref="A8:T8"/>
    <mergeCell ref="A9:T9"/>
    <mergeCell ref="A10:T10"/>
    <mergeCell ref="A11:T11"/>
    <mergeCell ref="A12:T12"/>
    <mergeCell ref="A13:T13"/>
    <mergeCell ref="A14:T14"/>
    <mergeCell ref="A19:T19"/>
    <mergeCell ref="A20:T20"/>
    <mergeCell ref="A15:T15"/>
    <mergeCell ref="A16:T16"/>
    <mergeCell ref="A17:T17"/>
    <mergeCell ref="A18:T18"/>
    <mergeCell ref="A21:A23"/>
    <mergeCell ref="E21:F22"/>
    <mergeCell ref="G21:H22"/>
    <mergeCell ref="I21:J22"/>
    <mergeCell ref="B29:R29"/>
    <mergeCell ref="L21:M22"/>
    <mergeCell ref="N21:O22"/>
    <mergeCell ref="P21:P22"/>
    <mergeCell ref="D21:D23"/>
    <mergeCell ref="B21:C22"/>
    <mergeCell ref="K21:K22"/>
  </mergeCells>
  <phoneticPr fontId="81" type="noConversion"/>
  <pageMargins left="0.23622047244094491" right="0.23622047244094491" top="0.74803149606299213" bottom="0.74803149606299213" header="0.31496062992125984" footer="0.31496062992125984"/>
  <pageSetup paperSize="8" scale="81"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SheetLayoutView="55" workbookViewId="0">
      <selection activeCell="A6" sqref="A6"/>
    </sheetView>
  </sheetViews>
  <sheetFormatPr defaultColWidth="17.7109375" defaultRowHeight="15.75" x14ac:dyDescent="0.25"/>
  <cols>
    <col min="1" max="3" width="10.7109375" style="32" customWidth="1"/>
    <col min="4" max="4" width="11.5703125" style="32" customWidth="1"/>
    <col min="5" max="5" width="11.85546875" style="32" customWidth="1"/>
    <col min="6" max="6" width="8.7109375" style="32" customWidth="1"/>
    <col min="7" max="7" width="10.28515625" style="32" customWidth="1"/>
    <col min="8" max="8" width="8.7109375" style="32" customWidth="1"/>
    <col min="9" max="9" width="8.28515625" style="32" customWidth="1"/>
    <col min="10" max="10" width="20.140625" style="32" customWidth="1"/>
    <col min="11" max="11" width="11.140625" style="32" customWidth="1"/>
    <col min="12" max="12" width="8.85546875" style="32" customWidth="1"/>
    <col min="13" max="13" width="8.7109375" style="32" customWidth="1"/>
    <col min="14" max="14" width="13.7109375" style="32" customWidth="1"/>
    <col min="15" max="16" width="8.7109375" style="32" customWidth="1"/>
    <col min="17" max="17" width="11.85546875" style="32" customWidth="1"/>
    <col min="18" max="18" width="12" style="32" customWidth="1"/>
    <col min="19" max="19" width="18.28515625" style="32" customWidth="1"/>
    <col min="20" max="20" width="22.42578125" style="32" customWidth="1"/>
    <col min="21" max="21" width="30.7109375" style="32" customWidth="1"/>
    <col min="22" max="23" width="8.7109375" style="32" customWidth="1"/>
    <col min="24" max="24" width="24.5703125" style="32" customWidth="1"/>
    <col min="25" max="25" width="15.28515625" style="32" customWidth="1"/>
    <col min="26" max="26" width="18.5703125" style="32" customWidth="1"/>
    <col min="27" max="27" width="19.140625" style="32" customWidth="1"/>
    <col min="28" max="240" width="10.7109375" style="32" customWidth="1"/>
    <col min="241" max="242" width="15.7109375" style="32" customWidth="1"/>
    <col min="243" max="245" width="14.7109375" style="32" customWidth="1"/>
    <col min="246" max="249" width="13.7109375" style="32" customWidth="1"/>
    <col min="250" max="253" width="15.7109375" style="32" customWidth="1"/>
    <col min="254" max="254" width="22.85546875" style="32" customWidth="1"/>
    <col min="255" max="255" width="20.7109375" style="32" customWidth="1"/>
    <col min="256" max="16384" width="17.7109375" style="32"/>
  </cols>
  <sheetData>
    <row r="1" spans="1:27" ht="25.5" customHeight="1" x14ac:dyDescent="0.25">
      <c r="T1" s="25"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369" t="str">
        <f>'1. паспорт местоположение'!A5:C5</f>
        <v>Год раскрытия информации: 2025 год</v>
      </c>
      <c r="B5" s="369"/>
      <c r="C5" s="369"/>
      <c r="D5" s="369"/>
      <c r="E5" s="369"/>
      <c r="F5" s="369"/>
      <c r="G5" s="369"/>
      <c r="H5" s="369"/>
      <c r="I5" s="369"/>
      <c r="J5" s="369"/>
      <c r="K5" s="369"/>
      <c r="L5" s="369"/>
      <c r="M5" s="95"/>
      <c r="N5" s="95"/>
      <c r="O5" s="95"/>
      <c r="P5" s="95"/>
      <c r="Q5" s="95"/>
      <c r="R5" s="95"/>
      <c r="S5" s="95"/>
      <c r="T5" s="95"/>
      <c r="U5" s="95"/>
      <c r="V5" s="95"/>
      <c r="W5" s="95"/>
      <c r="X5" s="95"/>
      <c r="Y5" s="95"/>
      <c r="Z5" s="95"/>
      <c r="AA5" s="95"/>
    </row>
    <row r="6" spans="1:27" s="8" customFormat="1" x14ac:dyDescent="0.2">
      <c r="A6" s="224"/>
      <c r="B6" s="224"/>
      <c r="C6" s="224"/>
      <c r="D6" s="224"/>
      <c r="E6" s="224"/>
      <c r="F6" s="224"/>
      <c r="G6" s="224"/>
      <c r="H6" s="224"/>
      <c r="I6" s="224"/>
      <c r="J6" s="224"/>
      <c r="K6" s="224"/>
      <c r="L6" s="224"/>
      <c r="M6" s="224"/>
      <c r="N6" s="224"/>
      <c r="O6" s="224"/>
      <c r="P6" s="224"/>
      <c r="Q6" s="224"/>
      <c r="R6" s="224"/>
      <c r="S6" s="224"/>
      <c r="T6" s="224"/>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97"/>
      <c r="F8" s="97"/>
      <c r="G8" s="97"/>
      <c r="H8" s="97"/>
      <c r="I8" s="97"/>
      <c r="J8" s="97"/>
      <c r="K8" s="97"/>
      <c r="L8" s="97"/>
      <c r="M8" s="97"/>
      <c r="N8" s="97"/>
      <c r="O8" s="97"/>
      <c r="P8" s="97"/>
      <c r="Q8" s="97"/>
      <c r="R8" s="97"/>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97"/>
      <c r="F11" s="97"/>
      <c r="G11" s="97"/>
      <c r="H11" s="97"/>
      <c r="I11" s="97"/>
      <c r="J11" s="97"/>
      <c r="K11" s="97"/>
      <c r="L11" s="97"/>
      <c r="M11" s="97"/>
      <c r="N11" s="97"/>
      <c r="O11" s="97"/>
      <c r="P11" s="97"/>
      <c r="Q11" s="97"/>
      <c r="R11" s="97"/>
      <c r="S11" s="10"/>
      <c r="T11" s="10"/>
      <c r="U11" s="10"/>
      <c r="V11" s="10"/>
      <c r="W11" s="10"/>
    </row>
    <row r="12" spans="1:27" s="8" customFormat="1" ht="18.75" customHeight="1" x14ac:dyDescent="0.2">
      <c r="E12" s="371" t="s">
        <v>601</v>
      </c>
      <c r="F12" s="371"/>
      <c r="G12" s="371"/>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94"/>
      <c r="F18" s="394"/>
      <c r="G18" s="394"/>
      <c r="H18" s="394"/>
      <c r="I18" s="394"/>
      <c r="J18" s="394"/>
      <c r="K18" s="394"/>
      <c r="L18" s="394"/>
      <c r="M18" s="394"/>
      <c r="N18" s="394"/>
      <c r="O18" s="394"/>
      <c r="P18" s="394"/>
      <c r="Q18" s="394"/>
      <c r="R18" s="394"/>
      <c r="S18" s="394"/>
      <c r="T18" s="394"/>
      <c r="U18" s="394"/>
      <c r="V18" s="394"/>
      <c r="W18" s="394"/>
      <c r="X18" s="394"/>
      <c r="Y18" s="394"/>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3" customFormat="1" ht="21" customHeight="1" x14ac:dyDescent="0.25"/>
    <row r="21" spans="1:27" ht="15.75" customHeight="1" x14ac:dyDescent="0.25">
      <c r="A21" s="388" t="s">
        <v>6</v>
      </c>
      <c r="B21" s="383" t="s">
        <v>512</v>
      </c>
      <c r="C21" s="384"/>
      <c r="D21" s="383" t="s">
        <v>514</v>
      </c>
      <c r="E21" s="384"/>
      <c r="F21" s="391" t="s">
        <v>98</v>
      </c>
      <c r="G21" s="393"/>
      <c r="H21" s="393"/>
      <c r="I21" s="392"/>
      <c r="J21" s="388" t="s">
        <v>515</v>
      </c>
      <c r="K21" s="383" t="s">
        <v>516</v>
      </c>
      <c r="L21" s="384"/>
      <c r="M21" s="383" t="s">
        <v>517</v>
      </c>
      <c r="N21" s="384"/>
      <c r="O21" s="383" t="s">
        <v>504</v>
      </c>
      <c r="P21" s="384"/>
      <c r="Q21" s="383" t="s">
        <v>131</v>
      </c>
      <c r="R21" s="384"/>
      <c r="S21" s="388" t="s">
        <v>130</v>
      </c>
      <c r="T21" s="388" t="s">
        <v>518</v>
      </c>
      <c r="U21" s="388" t="s">
        <v>513</v>
      </c>
      <c r="V21" s="383" t="s">
        <v>129</v>
      </c>
      <c r="W21" s="384"/>
      <c r="X21" s="391" t="s">
        <v>121</v>
      </c>
      <c r="Y21" s="393"/>
      <c r="Z21" s="391" t="s">
        <v>120</v>
      </c>
      <c r="AA21" s="393"/>
    </row>
    <row r="22" spans="1:27" ht="216" customHeight="1" x14ac:dyDescent="0.25">
      <c r="A22" s="390"/>
      <c r="B22" s="385"/>
      <c r="C22" s="386"/>
      <c r="D22" s="385"/>
      <c r="E22" s="386"/>
      <c r="F22" s="391" t="s">
        <v>128</v>
      </c>
      <c r="G22" s="392"/>
      <c r="H22" s="391" t="s">
        <v>127</v>
      </c>
      <c r="I22" s="392"/>
      <c r="J22" s="389"/>
      <c r="K22" s="385"/>
      <c r="L22" s="386"/>
      <c r="M22" s="385"/>
      <c r="N22" s="386"/>
      <c r="O22" s="385"/>
      <c r="P22" s="386"/>
      <c r="Q22" s="385"/>
      <c r="R22" s="386"/>
      <c r="S22" s="389"/>
      <c r="T22" s="389"/>
      <c r="U22" s="389"/>
      <c r="V22" s="385"/>
      <c r="W22" s="386"/>
      <c r="X22" s="53" t="s">
        <v>119</v>
      </c>
      <c r="Y22" s="53" t="s">
        <v>502</v>
      </c>
      <c r="Z22" s="53" t="s">
        <v>118</v>
      </c>
      <c r="AA22" s="53" t="s">
        <v>117</v>
      </c>
    </row>
    <row r="23" spans="1:27" ht="60" customHeight="1" x14ac:dyDescent="0.25">
      <c r="A23" s="389"/>
      <c r="B23" s="54" t="s">
        <v>115</v>
      </c>
      <c r="C23" s="54" t="s">
        <v>116</v>
      </c>
      <c r="D23" s="54" t="s">
        <v>115</v>
      </c>
      <c r="E23" s="54" t="s">
        <v>116</v>
      </c>
      <c r="F23" s="54" t="s">
        <v>115</v>
      </c>
      <c r="G23" s="54" t="s">
        <v>116</v>
      </c>
      <c r="H23" s="54" t="s">
        <v>115</v>
      </c>
      <c r="I23" s="54" t="s">
        <v>116</v>
      </c>
      <c r="J23" s="54" t="s">
        <v>115</v>
      </c>
      <c r="K23" s="54" t="s">
        <v>115</v>
      </c>
      <c r="L23" s="54" t="s">
        <v>116</v>
      </c>
      <c r="M23" s="54" t="s">
        <v>115</v>
      </c>
      <c r="N23" s="54" t="s">
        <v>116</v>
      </c>
      <c r="O23" s="54" t="s">
        <v>115</v>
      </c>
      <c r="P23" s="54" t="s">
        <v>116</v>
      </c>
      <c r="Q23" s="54" t="s">
        <v>115</v>
      </c>
      <c r="R23" s="54" t="s">
        <v>116</v>
      </c>
      <c r="S23" s="54" t="s">
        <v>115</v>
      </c>
      <c r="T23" s="54" t="s">
        <v>115</v>
      </c>
      <c r="U23" s="54" t="s">
        <v>115</v>
      </c>
      <c r="V23" s="54" t="s">
        <v>115</v>
      </c>
      <c r="W23" s="54" t="s">
        <v>116</v>
      </c>
      <c r="X23" s="54" t="s">
        <v>115</v>
      </c>
      <c r="Y23" s="54" t="s">
        <v>115</v>
      </c>
      <c r="Z23" s="53" t="s">
        <v>115</v>
      </c>
      <c r="AA23" s="53" t="s">
        <v>115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s="33" customFormat="1" ht="24" customHeight="1" x14ac:dyDescent="0.25">
      <c r="A25" s="58" t="s">
        <v>592</v>
      </c>
      <c r="B25" s="58" t="s">
        <v>592</v>
      </c>
      <c r="C25" s="58" t="s">
        <v>592</v>
      </c>
      <c r="D25" s="58" t="s">
        <v>592</v>
      </c>
      <c r="E25" s="58" t="s">
        <v>592</v>
      </c>
      <c r="F25" s="58" t="s">
        <v>592</v>
      </c>
      <c r="G25" s="58" t="s">
        <v>592</v>
      </c>
      <c r="H25" s="58" t="s">
        <v>592</v>
      </c>
      <c r="I25" s="58" t="s">
        <v>592</v>
      </c>
      <c r="J25" s="58" t="s">
        <v>592</v>
      </c>
      <c r="K25" s="58" t="s">
        <v>592</v>
      </c>
      <c r="L25" s="58" t="s">
        <v>592</v>
      </c>
      <c r="M25" s="58" t="s">
        <v>592</v>
      </c>
      <c r="N25" s="58" t="s">
        <v>592</v>
      </c>
      <c r="O25" s="58" t="s">
        <v>592</v>
      </c>
      <c r="P25" s="58" t="s">
        <v>592</v>
      </c>
      <c r="Q25" s="58" t="s">
        <v>592</v>
      </c>
      <c r="R25" s="58" t="s">
        <v>592</v>
      </c>
      <c r="S25" s="58" t="s">
        <v>592</v>
      </c>
      <c r="T25" s="58" t="s">
        <v>592</v>
      </c>
      <c r="U25" s="58" t="s">
        <v>592</v>
      </c>
      <c r="V25" s="58" t="s">
        <v>592</v>
      </c>
      <c r="W25" s="58" t="s">
        <v>592</v>
      </c>
      <c r="X25" s="58" t="s">
        <v>592</v>
      </c>
      <c r="Y25" s="58" t="s">
        <v>592</v>
      </c>
      <c r="Z25" s="58" t="s">
        <v>592</v>
      </c>
      <c r="AA25" s="58" t="s">
        <v>592</v>
      </c>
    </row>
    <row r="26" spans="1:27" ht="3" customHeight="1" x14ac:dyDescent="0.25">
      <c r="X26" s="55"/>
      <c r="Y26" s="56"/>
    </row>
    <row r="27" spans="1:27" s="36" customFormat="1" ht="12.75" x14ac:dyDescent="0.2">
      <c r="A27" s="37"/>
      <c r="B27" s="37"/>
      <c r="C27" s="37"/>
      <c r="E27" s="37"/>
    </row>
    <row r="28" spans="1:27" s="36" customFormat="1" ht="12.75" x14ac:dyDescent="0.2">
      <c r="A28" s="37"/>
      <c r="B28" s="37"/>
      <c r="C28" s="37"/>
    </row>
  </sheetData>
  <customSheetViews>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Z21:AA21"/>
    <mergeCell ref="U21:U22"/>
    <mergeCell ref="O21:P22"/>
    <mergeCell ref="F22:G22"/>
    <mergeCell ref="H22:I22"/>
    <mergeCell ref="F21:I21"/>
    <mergeCell ref="J21:J22"/>
    <mergeCell ref="K21:L22"/>
    <mergeCell ref="M21:N22"/>
    <mergeCell ref="Q21:R22"/>
    <mergeCell ref="B21:C22"/>
    <mergeCell ref="A5:L5"/>
    <mergeCell ref="E12:G12"/>
    <mergeCell ref="E18:Y18"/>
    <mergeCell ref="A21:A23"/>
    <mergeCell ref="D21:E22"/>
    <mergeCell ref="S21:S22"/>
    <mergeCell ref="T21:T22"/>
    <mergeCell ref="X21:Y21"/>
    <mergeCell ref="V21:W22"/>
  </mergeCells>
  <phoneticPr fontId="81" type="noConversion"/>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70" workbookViewId="0">
      <selection activeCell="C28" sqref="C28:C29"/>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2">
      <c r="A1" s="13"/>
      <c r="C1" s="25" t="s">
        <v>70</v>
      </c>
    </row>
    <row r="2" spans="1:29" s="8" customFormat="1" ht="18.75" x14ac:dyDescent="0.3">
      <c r="A2" s="13"/>
      <c r="C2" s="11" t="s">
        <v>11</v>
      </c>
    </row>
    <row r="3" spans="1:29" s="8" customFormat="1" ht="18.75" x14ac:dyDescent="0.3">
      <c r="A3" s="12"/>
      <c r="C3" s="11" t="s">
        <v>69</v>
      </c>
    </row>
    <row r="4" spans="1:29" s="8" customFormat="1" ht="18.75" x14ac:dyDescent="0.3">
      <c r="A4" s="12"/>
      <c r="C4" s="11"/>
    </row>
    <row r="5" spans="1:29" s="8" customFormat="1" ht="15.75" x14ac:dyDescent="0.2">
      <c r="A5" s="369" t="str">
        <f>'1. паспорт местоположение'!A5:C5</f>
        <v>Год раскрытия информации: 2025 год</v>
      </c>
      <c r="B5" s="369"/>
      <c r="C5" s="369"/>
      <c r="D5" s="95"/>
      <c r="E5" s="95"/>
      <c r="F5" s="95"/>
      <c r="G5" s="95"/>
      <c r="H5" s="95"/>
      <c r="I5" s="95"/>
      <c r="J5" s="95"/>
      <c r="K5" s="95"/>
      <c r="L5" s="95"/>
      <c r="M5" s="95"/>
      <c r="N5" s="95"/>
      <c r="O5" s="95"/>
      <c r="P5" s="95"/>
      <c r="Q5" s="95"/>
      <c r="R5" s="95"/>
      <c r="S5" s="95"/>
      <c r="T5" s="95"/>
      <c r="U5" s="95"/>
      <c r="V5" s="95"/>
      <c r="W5" s="95"/>
      <c r="X5" s="95"/>
      <c r="Y5" s="95"/>
      <c r="Z5" s="95"/>
      <c r="AA5" s="95"/>
      <c r="AB5" s="95"/>
      <c r="AC5" s="95"/>
    </row>
    <row r="6" spans="1:29" s="8" customFormat="1" ht="18.75" x14ac:dyDescent="0.3">
      <c r="A6" s="12"/>
      <c r="G6" s="11"/>
    </row>
    <row r="7" spans="1:29" s="8" customFormat="1" ht="18.75" x14ac:dyDescent="0.2">
      <c r="A7" s="370" t="s">
        <v>10</v>
      </c>
      <c r="B7" s="370"/>
      <c r="C7" s="370"/>
      <c r="D7" s="10"/>
      <c r="E7" s="10"/>
      <c r="F7" s="10"/>
      <c r="G7" s="10"/>
      <c r="H7" s="10"/>
      <c r="I7" s="10"/>
      <c r="J7" s="10"/>
      <c r="K7" s="10"/>
      <c r="L7" s="10"/>
      <c r="M7" s="10"/>
      <c r="N7" s="10"/>
      <c r="O7" s="10"/>
      <c r="P7" s="10"/>
      <c r="Q7" s="10"/>
      <c r="R7" s="10"/>
      <c r="S7" s="10"/>
      <c r="T7" s="10"/>
      <c r="U7" s="10"/>
    </row>
    <row r="8" spans="1:29" s="8" customFormat="1" ht="18.75" x14ac:dyDescent="0.2">
      <c r="A8" s="370"/>
      <c r="B8" s="370"/>
      <c r="C8" s="370"/>
      <c r="D8" s="97"/>
      <c r="E8" s="97"/>
      <c r="F8" s="97"/>
      <c r="G8" s="97"/>
      <c r="H8" s="10"/>
      <c r="I8" s="10"/>
      <c r="J8" s="10"/>
      <c r="K8" s="10"/>
      <c r="L8" s="10"/>
      <c r="M8" s="10"/>
      <c r="N8" s="10"/>
      <c r="O8" s="10"/>
      <c r="P8" s="10"/>
      <c r="Q8" s="10"/>
      <c r="R8" s="10"/>
      <c r="S8" s="10"/>
      <c r="T8" s="10"/>
      <c r="U8" s="10"/>
    </row>
    <row r="9" spans="1:29" s="8" customFormat="1" ht="18.75" x14ac:dyDescent="0.2">
      <c r="A9" s="371" t="str">
        <f>'1. паспорт местоположение'!A9:C9</f>
        <v xml:space="preserve">Акционерное общество "Калининградская генерирующая компания" </v>
      </c>
      <c r="B9" s="371"/>
      <c r="C9" s="371"/>
      <c r="D9" s="7"/>
      <c r="E9" s="7"/>
      <c r="F9" s="7"/>
      <c r="G9" s="7"/>
      <c r="H9" s="10"/>
      <c r="I9" s="10"/>
      <c r="J9" s="10"/>
      <c r="K9" s="10"/>
      <c r="L9" s="10"/>
      <c r="M9" s="10"/>
      <c r="N9" s="10"/>
      <c r="O9" s="10"/>
      <c r="P9" s="10"/>
      <c r="Q9" s="10"/>
      <c r="R9" s="10"/>
      <c r="S9" s="10"/>
      <c r="T9" s="10"/>
      <c r="U9" s="10"/>
    </row>
    <row r="10" spans="1:29" s="8" customFormat="1" ht="18.75" x14ac:dyDescent="0.2">
      <c r="A10" s="373" t="s">
        <v>9</v>
      </c>
      <c r="B10" s="373"/>
      <c r="C10" s="373"/>
      <c r="D10" s="5"/>
      <c r="E10" s="5"/>
      <c r="F10" s="5"/>
      <c r="G10" s="5"/>
      <c r="H10" s="10"/>
      <c r="I10" s="10"/>
      <c r="J10" s="10"/>
      <c r="K10" s="10"/>
      <c r="L10" s="10"/>
      <c r="M10" s="10"/>
      <c r="N10" s="10"/>
      <c r="O10" s="10"/>
      <c r="P10" s="10"/>
      <c r="Q10" s="10"/>
      <c r="R10" s="10"/>
      <c r="S10" s="10"/>
      <c r="T10" s="10"/>
      <c r="U10" s="10"/>
    </row>
    <row r="11" spans="1:29" s="8" customFormat="1" ht="18.75" x14ac:dyDescent="0.2">
      <c r="A11" s="370"/>
      <c r="B11" s="370"/>
      <c r="C11" s="370"/>
      <c r="D11" s="97"/>
      <c r="E11" s="97"/>
      <c r="F11" s="97"/>
      <c r="G11" s="97"/>
      <c r="H11" s="10"/>
      <c r="I11" s="10"/>
      <c r="J11" s="10"/>
      <c r="K11" s="10"/>
      <c r="L11" s="10"/>
      <c r="M11" s="10"/>
      <c r="N11" s="10"/>
      <c r="O11" s="10"/>
      <c r="P11" s="10"/>
      <c r="Q11" s="10"/>
      <c r="R11" s="10"/>
      <c r="S11" s="10"/>
      <c r="T11" s="10"/>
      <c r="U11" s="10"/>
    </row>
    <row r="12" spans="1:29" s="8" customFormat="1" ht="18.75" x14ac:dyDescent="0.2">
      <c r="A12" s="371" t="str">
        <f>'1. паспорт местоположение'!A12:C12</f>
        <v>N_KGK_20</v>
      </c>
      <c r="B12" s="371"/>
      <c r="C12" s="371"/>
      <c r="D12" s="7"/>
      <c r="E12" s="7"/>
      <c r="F12" s="7"/>
      <c r="G12" s="7"/>
      <c r="H12" s="10"/>
      <c r="I12" s="10"/>
      <c r="J12" s="10"/>
      <c r="K12" s="10"/>
      <c r="L12" s="10"/>
      <c r="M12" s="10"/>
      <c r="N12" s="10"/>
      <c r="O12" s="10"/>
      <c r="P12" s="10"/>
      <c r="Q12" s="10"/>
      <c r="R12" s="10"/>
      <c r="S12" s="10"/>
      <c r="T12" s="10"/>
      <c r="U12" s="10"/>
    </row>
    <row r="13" spans="1:29" s="8" customFormat="1" ht="18.75" x14ac:dyDescent="0.2">
      <c r="A13" s="373" t="s">
        <v>8</v>
      </c>
      <c r="B13" s="373"/>
      <c r="C13" s="373"/>
      <c r="D13" s="5"/>
      <c r="E13" s="5"/>
      <c r="F13" s="5"/>
      <c r="G13" s="5"/>
      <c r="H13" s="10"/>
      <c r="I13" s="10"/>
      <c r="J13" s="10"/>
      <c r="K13" s="10"/>
      <c r="L13" s="10"/>
      <c r="M13" s="10"/>
      <c r="N13" s="10"/>
      <c r="O13" s="10"/>
      <c r="P13" s="10"/>
      <c r="Q13" s="10"/>
      <c r="R13" s="10"/>
      <c r="S13" s="10"/>
      <c r="T13" s="10"/>
      <c r="U13" s="10"/>
    </row>
    <row r="14" spans="1:29" s="8" customFormat="1" ht="18.75" x14ac:dyDescent="0.2">
      <c r="A14" s="376"/>
      <c r="B14" s="376"/>
      <c r="C14" s="376"/>
      <c r="D14" s="4"/>
      <c r="E14" s="4"/>
      <c r="F14" s="4"/>
      <c r="G14" s="4"/>
      <c r="H14" s="4"/>
      <c r="I14" s="4"/>
      <c r="J14" s="4"/>
      <c r="K14" s="4"/>
      <c r="L14" s="4"/>
      <c r="M14" s="4"/>
      <c r="N14" s="4"/>
      <c r="O14" s="4"/>
      <c r="P14" s="4"/>
      <c r="Q14" s="4"/>
      <c r="R14" s="4"/>
      <c r="S14" s="4"/>
      <c r="T14" s="4"/>
      <c r="U14" s="4"/>
    </row>
    <row r="15" spans="1:29" s="3" customFormat="1" ht="12" x14ac:dyDescent="0.2">
      <c r="A15" s="371" t="str">
        <f>'1. паспорт местоположение'!A15</f>
        <v>Техническое перевооружение службы тепловых сетей (ГТЭЦ) покупка грузового автомобиля с КМУ</v>
      </c>
      <c r="B15" s="371"/>
      <c r="C15" s="371"/>
      <c r="D15" s="7"/>
      <c r="E15" s="7"/>
      <c r="F15" s="7"/>
      <c r="G15" s="7"/>
      <c r="H15" s="7"/>
      <c r="I15" s="7"/>
      <c r="J15" s="7"/>
      <c r="K15" s="7"/>
      <c r="L15" s="7"/>
      <c r="M15" s="7"/>
      <c r="N15" s="7"/>
      <c r="O15" s="7"/>
      <c r="P15" s="7"/>
      <c r="Q15" s="7"/>
      <c r="R15" s="7"/>
      <c r="S15" s="7"/>
      <c r="T15" s="7"/>
      <c r="U15" s="7"/>
    </row>
    <row r="16" spans="1:29" s="3" customFormat="1" ht="15.75" x14ac:dyDescent="0.2">
      <c r="A16" s="373" t="s">
        <v>7</v>
      </c>
      <c r="B16" s="373"/>
      <c r="C16" s="373"/>
      <c r="D16" s="5"/>
      <c r="E16" s="5"/>
      <c r="F16" s="5"/>
      <c r="G16" s="5"/>
      <c r="H16" s="5"/>
      <c r="I16" s="5"/>
      <c r="J16" s="5"/>
      <c r="K16" s="5"/>
      <c r="L16" s="5"/>
      <c r="M16" s="5"/>
      <c r="N16" s="5"/>
      <c r="O16" s="5"/>
      <c r="P16" s="5"/>
      <c r="Q16" s="5"/>
      <c r="R16" s="5"/>
      <c r="S16" s="5"/>
      <c r="T16" s="5"/>
      <c r="U16" s="5"/>
    </row>
    <row r="17" spans="1:21" s="3" customFormat="1" ht="18.75" x14ac:dyDescent="0.2">
      <c r="A17" s="376"/>
      <c r="B17" s="376"/>
      <c r="C17" s="376"/>
      <c r="D17" s="4"/>
      <c r="E17" s="4"/>
      <c r="F17" s="4"/>
      <c r="G17" s="4"/>
      <c r="H17" s="4"/>
      <c r="I17" s="4"/>
      <c r="J17" s="4"/>
      <c r="K17" s="4"/>
      <c r="L17" s="4"/>
      <c r="M17" s="4"/>
      <c r="N17" s="4"/>
      <c r="O17" s="4"/>
      <c r="P17" s="4"/>
      <c r="Q17" s="4"/>
      <c r="R17" s="4"/>
    </row>
    <row r="18" spans="1:21" s="3" customFormat="1" ht="18.75" x14ac:dyDescent="0.2">
      <c r="A18" s="377" t="s">
        <v>497</v>
      </c>
      <c r="B18" s="377"/>
      <c r="C18" s="377"/>
      <c r="D18" s="6"/>
      <c r="E18" s="6"/>
      <c r="F18" s="6"/>
      <c r="G18" s="6"/>
      <c r="H18" s="6"/>
      <c r="I18" s="6"/>
      <c r="J18" s="6"/>
      <c r="K18" s="6"/>
      <c r="L18" s="6"/>
      <c r="M18" s="6"/>
      <c r="N18" s="6"/>
      <c r="O18" s="6"/>
      <c r="P18" s="6"/>
      <c r="Q18" s="6"/>
      <c r="R18" s="6"/>
      <c r="S18" s="6"/>
      <c r="T18" s="6"/>
      <c r="U18" s="6"/>
    </row>
    <row r="19" spans="1:21" s="3" customFormat="1" ht="18.75" x14ac:dyDescent="0.2">
      <c r="A19" s="5"/>
      <c r="B19" s="5"/>
      <c r="C19" s="5"/>
      <c r="D19" s="5"/>
      <c r="E19" s="5"/>
      <c r="F19" s="5"/>
      <c r="G19" s="5"/>
      <c r="H19" s="4"/>
      <c r="I19" s="4"/>
      <c r="J19" s="4"/>
      <c r="K19" s="4"/>
      <c r="L19" s="4"/>
      <c r="M19" s="4"/>
      <c r="N19" s="4"/>
      <c r="O19" s="4"/>
      <c r="P19" s="4"/>
      <c r="Q19" s="4"/>
      <c r="R19" s="4"/>
    </row>
    <row r="20" spans="1:21" s="3" customFormat="1" ht="31.5" x14ac:dyDescent="0.2">
      <c r="A20" s="21" t="s">
        <v>6</v>
      </c>
      <c r="B20" s="24" t="s">
        <v>68</v>
      </c>
      <c r="C20" s="23" t="s">
        <v>67</v>
      </c>
      <c r="D20" s="5"/>
      <c r="E20" s="5"/>
      <c r="F20" s="5"/>
      <c r="G20" s="5"/>
      <c r="H20" s="4"/>
      <c r="I20" s="4"/>
      <c r="J20" s="4"/>
      <c r="K20" s="4"/>
      <c r="L20" s="4"/>
      <c r="M20" s="4"/>
      <c r="N20" s="4"/>
      <c r="O20" s="4"/>
      <c r="P20" s="4"/>
      <c r="Q20" s="4"/>
      <c r="R20" s="4"/>
    </row>
    <row r="21" spans="1:21" s="3" customFormat="1" ht="18.75" x14ac:dyDescent="0.2">
      <c r="A21" s="23">
        <v>1</v>
      </c>
      <c r="B21" s="24">
        <v>2</v>
      </c>
      <c r="C21" s="23">
        <v>3</v>
      </c>
      <c r="D21" s="5"/>
      <c r="E21" s="5"/>
      <c r="F21" s="5"/>
      <c r="G21" s="5"/>
      <c r="H21" s="4"/>
      <c r="I21" s="4"/>
      <c r="J21" s="4"/>
      <c r="K21" s="4"/>
      <c r="L21" s="4"/>
      <c r="M21" s="4"/>
      <c r="N21" s="4"/>
      <c r="O21" s="4"/>
      <c r="P21" s="4"/>
      <c r="Q21" s="4"/>
      <c r="R21" s="4"/>
    </row>
    <row r="22" spans="1:21" s="3" customFormat="1" ht="47.25" x14ac:dyDescent="0.2">
      <c r="A22" s="19" t="s">
        <v>66</v>
      </c>
      <c r="B22" s="20" t="s">
        <v>510</v>
      </c>
      <c r="C22" s="226" t="s">
        <v>619</v>
      </c>
      <c r="D22" s="5"/>
      <c r="E22" s="5"/>
      <c r="F22" s="4"/>
      <c r="G22" s="4"/>
      <c r="H22" s="4"/>
      <c r="I22" s="4"/>
      <c r="J22" s="4"/>
      <c r="K22" s="4"/>
      <c r="L22" s="4"/>
      <c r="M22" s="4"/>
      <c r="N22" s="4"/>
      <c r="O22" s="4"/>
      <c r="P22" s="4"/>
    </row>
    <row r="23" spans="1:21" ht="47.25" x14ac:dyDescent="0.25">
      <c r="A23" s="19" t="s">
        <v>64</v>
      </c>
      <c r="B23" s="22" t="s">
        <v>61</v>
      </c>
      <c r="C23" s="226" t="s">
        <v>623</v>
      </c>
    </row>
    <row r="24" spans="1:21" ht="47.25" x14ac:dyDescent="0.25">
      <c r="A24" s="19" t="s">
        <v>63</v>
      </c>
      <c r="B24" s="22" t="s">
        <v>530</v>
      </c>
      <c r="C24" s="222" t="s">
        <v>604</v>
      </c>
    </row>
    <row r="25" spans="1:21" ht="31.5" x14ac:dyDescent="0.25">
      <c r="A25" s="19" t="s">
        <v>62</v>
      </c>
      <c r="B25" s="22" t="s">
        <v>531</v>
      </c>
      <c r="C25" s="227">
        <f>'1. паспорт местоположение'!C48</f>
        <v>6.7008000000000001</v>
      </c>
    </row>
    <row r="26" spans="1:21" ht="31.5" x14ac:dyDescent="0.25">
      <c r="A26" s="19" t="s">
        <v>60</v>
      </c>
      <c r="B26" s="22" t="s">
        <v>237</v>
      </c>
      <c r="C26" s="21" t="s">
        <v>590</v>
      </c>
    </row>
    <row r="27" spans="1:21" ht="47.25" x14ac:dyDescent="0.25">
      <c r="A27" s="19" t="s">
        <v>59</v>
      </c>
      <c r="B27" s="22" t="s">
        <v>511</v>
      </c>
      <c r="C27" s="222" t="s">
        <v>621</v>
      </c>
    </row>
    <row r="28" spans="1:21" ht="15.75" x14ac:dyDescent="0.25">
      <c r="A28" s="19" t="s">
        <v>57</v>
      </c>
      <c r="B28" s="22" t="s">
        <v>58</v>
      </c>
      <c r="C28" s="226">
        <v>2025</v>
      </c>
    </row>
    <row r="29" spans="1:21" ht="31.5" x14ac:dyDescent="0.25">
      <c r="A29" s="19" t="s">
        <v>55</v>
      </c>
      <c r="B29" s="21" t="s">
        <v>56</v>
      </c>
      <c r="C29" s="226">
        <v>2025</v>
      </c>
    </row>
    <row r="30" spans="1:21" ht="31.5" x14ac:dyDescent="0.25">
      <c r="A30" s="19" t="s">
        <v>74</v>
      </c>
      <c r="B30" s="21" t="s">
        <v>54</v>
      </c>
      <c r="C30" s="21" t="s">
        <v>592</v>
      </c>
    </row>
  </sheetData>
  <customSheetViews>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FA75C9EC-37CB-4B1C-97FF-4A2AB53A001A}" showPageBreaks="1" fitToPage="1" printArea="1" view="pageBreakPreview" topLeftCell="A22">
      <selection sqref="A1:IV65536"/>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honeticPr fontId="81" type="noConversion"/>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5" t="s">
        <v>70</v>
      </c>
    </row>
    <row r="2" spans="1:28" ht="18.75" x14ac:dyDescent="0.3">
      <c r="Z2" s="11" t="s">
        <v>11</v>
      </c>
    </row>
    <row r="3" spans="1:28" ht="18.75" x14ac:dyDescent="0.3">
      <c r="Z3" s="11" t="s">
        <v>69</v>
      </c>
    </row>
    <row r="4" spans="1:28" ht="18.75" customHeight="1" x14ac:dyDescent="0.25">
      <c r="A4" s="369" t="str">
        <f>'1. паспорт местоположение'!A5:C5</f>
        <v>Год раскрытия информации: 2025 год</v>
      </c>
      <c r="B4" s="369"/>
      <c r="C4" s="369"/>
      <c r="D4" s="369"/>
      <c r="E4" s="369"/>
      <c r="F4" s="369"/>
      <c r="G4" s="369"/>
      <c r="H4" s="369"/>
      <c r="I4" s="369"/>
      <c r="J4" s="369"/>
      <c r="K4" s="369"/>
      <c r="L4" s="369"/>
      <c r="M4" s="369"/>
      <c r="N4" s="369"/>
      <c r="O4" s="369"/>
      <c r="P4" s="369"/>
      <c r="Q4" s="369"/>
      <c r="R4" s="369"/>
      <c r="S4" s="369"/>
      <c r="T4" s="369"/>
      <c r="U4" s="369"/>
      <c r="V4" s="369"/>
      <c r="W4" s="369"/>
      <c r="X4" s="369"/>
      <c r="Y4" s="369"/>
      <c r="Z4" s="369"/>
    </row>
    <row r="6" spans="1:28" ht="18.75" x14ac:dyDescent="0.25">
      <c r="A6" s="370" t="s">
        <v>10</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0"/>
      <c r="AB6" s="10"/>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0"/>
      <c r="AB7" s="10"/>
    </row>
    <row r="8" spans="1:28" x14ac:dyDescent="0.25">
      <c r="A8" s="371" t="str">
        <f>'1. паспорт местоположение'!A9</f>
        <v xml:space="preserve">Акционерное общество "Калининградская генерирующая компания" </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7"/>
      <c r="AB8" s="7"/>
    </row>
    <row r="9" spans="1:28" ht="15.75" x14ac:dyDescent="0.25">
      <c r="A9" s="373" t="s">
        <v>9</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5"/>
      <c r="AB9" s="5"/>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0"/>
      <c r="AB10" s="10"/>
    </row>
    <row r="11" spans="1:28" x14ac:dyDescent="0.25">
      <c r="A11" s="371" t="str">
        <f>'1. паспорт местоположение'!A12:C12</f>
        <v>N_KGK_20</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7"/>
      <c r="AB11" s="7"/>
    </row>
    <row r="12" spans="1:28" ht="15.75" x14ac:dyDescent="0.25">
      <c r="A12" s="373" t="s">
        <v>8</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5"/>
      <c r="AB12" s="5"/>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9"/>
      <c r="AB13" s="9"/>
    </row>
    <row r="14" spans="1:28" x14ac:dyDescent="0.25">
      <c r="A14" s="371" t="str">
        <f>'1. паспорт местоположение'!A15</f>
        <v>Техническое перевооружение службы тепловых сетей (ГТЭЦ) покупка грузового автомобиля с КМУ</v>
      </c>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7"/>
      <c r="AB14" s="7"/>
    </row>
    <row r="15" spans="1:28" ht="15.75" x14ac:dyDescent="0.25">
      <c r="A15" s="373" t="s">
        <v>7</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5"/>
      <c r="AB15" s="5"/>
    </row>
    <row r="16" spans="1:28" x14ac:dyDescent="0.25">
      <c r="A16" s="401"/>
      <c r="B16" s="401"/>
      <c r="C16" s="401"/>
      <c r="D16" s="401"/>
      <c r="E16" s="401"/>
      <c r="F16" s="401"/>
      <c r="G16" s="401"/>
      <c r="H16" s="401"/>
      <c r="I16" s="401"/>
      <c r="J16" s="401"/>
      <c r="K16" s="401"/>
      <c r="L16" s="401"/>
      <c r="M16" s="401"/>
      <c r="N16" s="401"/>
      <c r="O16" s="401"/>
      <c r="P16" s="401"/>
      <c r="Q16" s="401"/>
      <c r="R16" s="401"/>
      <c r="S16" s="401"/>
      <c r="T16" s="401"/>
      <c r="U16" s="401"/>
      <c r="V16" s="401"/>
      <c r="W16" s="401"/>
      <c r="X16" s="401"/>
      <c r="Y16" s="401"/>
      <c r="Z16" s="401"/>
      <c r="AA16" s="14"/>
      <c r="AB16" s="14"/>
    </row>
    <row r="17" spans="1:28" x14ac:dyDescent="0.25">
      <c r="A17" s="401"/>
      <c r="B17" s="401"/>
      <c r="C17" s="401"/>
      <c r="D17" s="401"/>
      <c r="E17" s="401"/>
      <c r="F17" s="401"/>
      <c r="G17" s="401"/>
      <c r="H17" s="401"/>
      <c r="I17" s="401"/>
      <c r="J17" s="401"/>
      <c r="K17" s="401"/>
      <c r="L17" s="401"/>
      <c r="M17" s="401"/>
      <c r="N17" s="401"/>
      <c r="O17" s="401"/>
      <c r="P17" s="401"/>
      <c r="Q17" s="401"/>
      <c r="R17" s="401"/>
      <c r="S17" s="401"/>
      <c r="T17" s="401"/>
      <c r="U17" s="401"/>
      <c r="V17" s="401"/>
      <c r="W17" s="401"/>
      <c r="X17" s="401"/>
      <c r="Y17" s="401"/>
      <c r="Z17" s="401"/>
      <c r="AA17" s="14"/>
      <c r="AB17" s="14"/>
    </row>
    <row r="18" spans="1:28" x14ac:dyDescent="0.25">
      <c r="A18" s="401"/>
      <c r="B18" s="401"/>
      <c r="C18" s="401"/>
      <c r="D18" s="401"/>
      <c r="E18" s="401"/>
      <c r="F18" s="401"/>
      <c r="G18" s="401"/>
      <c r="H18" s="401"/>
      <c r="I18" s="401"/>
      <c r="J18" s="401"/>
      <c r="K18" s="401"/>
      <c r="L18" s="401"/>
      <c r="M18" s="401"/>
      <c r="N18" s="401"/>
      <c r="O18" s="401"/>
      <c r="P18" s="401"/>
      <c r="Q18" s="401"/>
      <c r="R18" s="401"/>
      <c r="S18" s="401"/>
      <c r="T18" s="401"/>
      <c r="U18" s="401"/>
      <c r="V18" s="401"/>
      <c r="W18" s="401"/>
      <c r="X18" s="401"/>
      <c r="Y18" s="401"/>
      <c r="Z18" s="401"/>
      <c r="AA18" s="14"/>
      <c r="AB18" s="14"/>
    </row>
    <row r="19" spans="1:28" x14ac:dyDescent="0.25">
      <c r="A19" s="401"/>
      <c r="B19" s="401"/>
      <c r="C19" s="401"/>
      <c r="D19" s="401"/>
      <c r="E19" s="401"/>
      <c r="F19" s="401"/>
      <c r="G19" s="401"/>
      <c r="H19" s="401"/>
      <c r="I19" s="401"/>
      <c r="J19" s="401"/>
      <c r="K19" s="401"/>
      <c r="L19" s="401"/>
      <c r="M19" s="401"/>
      <c r="N19" s="401"/>
      <c r="O19" s="401"/>
      <c r="P19" s="401"/>
      <c r="Q19" s="401"/>
      <c r="R19" s="401"/>
      <c r="S19" s="401"/>
      <c r="T19" s="401"/>
      <c r="U19" s="401"/>
      <c r="V19" s="401"/>
      <c r="W19" s="401"/>
      <c r="X19" s="401"/>
      <c r="Y19" s="401"/>
      <c r="Z19" s="401"/>
      <c r="AA19" s="14"/>
      <c r="AB19" s="14"/>
    </row>
    <row r="20" spans="1:28" x14ac:dyDescent="0.25">
      <c r="A20" s="401"/>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14"/>
      <c r="AB20" s="14"/>
    </row>
    <row r="21" spans="1:28" x14ac:dyDescent="0.25">
      <c r="A21" s="401"/>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14"/>
      <c r="AB21" s="14"/>
    </row>
    <row r="22" spans="1:28" x14ac:dyDescent="0.25">
      <c r="A22" s="396" t="s">
        <v>529</v>
      </c>
      <c r="B22" s="396"/>
      <c r="C22" s="396"/>
      <c r="D22" s="396"/>
      <c r="E22" s="396"/>
      <c r="F22" s="396"/>
      <c r="G22" s="396"/>
      <c r="H22" s="396"/>
      <c r="I22" s="396"/>
      <c r="J22" s="396"/>
      <c r="K22" s="396"/>
      <c r="L22" s="396"/>
      <c r="M22" s="396"/>
      <c r="N22" s="396"/>
      <c r="O22" s="396"/>
      <c r="P22" s="396"/>
      <c r="Q22" s="396"/>
      <c r="R22" s="396"/>
      <c r="S22" s="396"/>
      <c r="T22" s="396"/>
      <c r="U22" s="396"/>
      <c r="V22" s="396"/>
      <c r="W22" s="396"/>
      <c r="X22" s="396"/>
      <c r="Y22" s="396"/>
      <c r="Z22" s="396"/>
      <c r="AA22" s="96"/>
      <c r="AB22" s="96"/>
    </row>
    <row r="23" spans="1:28" ht="32.25" customHeight="1" x14ac:dyDescent="0.25">
      <c r="A23" s="398" t="s">
        <v>380</v>
      </c>
      <c r="B23" s="399"/>
      <c r="C23" s="399"/>
      <c r="D23" s="399"/>
      <c r="E23" s="399"/>
      <c r="F23" s="399"/>
      <c r="G23" s="399"/>
      <c r="H23" s="399"/>
      <c r="I23" s="399"/>
      <c r="J23" s="399"/>
      <c r="K23" s="399"/>
      <c r="L23" s="400"/>
      <c r="M23" s="397" t="s">
        <v>381</v>
      </c>
      <c r="N23" s="397"/>
      <c r="O23" s="397"/>
      <c r="P23" s="397"/>
      <c r="Q23" s="397"/>
      <c r="R23" s="397"/>
      <c r="S23" s="397"/>
      <c r="T23" s="397"/>
      <c r="U23" s="397"/>
      <c r="V23" s="397"/>
      <c r="W23" s="397"/>
      <c r="X23" s="397"/>
      <c r="Y23" s="397"/>
      <c r="Z23" s="397"/>
    </row>
    <row r="24" spans="1:28" ht="151.5" customHeight="1" x14ac:dyDescent="0.25">
      <c r="A24" s="50" t="s">
        <v>240</v>
      </c>
      <c r="B24" s="51" t="s">
        <v>269</v>
      </c>
      <c r="C24" s="50" t="s">
        <v>374</v>
      </c>
      <c r="D24" s="50" t="s">
        <v>241</v>
      </c>
      <c r="E24" s="50" t="s">
        <v>375</v>
      </c>
      <c r="F24" s="50" t="s">
        <v>377</v>
      </c>
      <c r="G24" s="50" t="s">
        <v>376</v>
      </c>
      <c r="H24" s="50" t="s">
        <v>242</v>
      </c>
      <c r="I24" s="50" t="s">
        <v>378</v>
      </c>
      <c r="J24" s="50" t="s">
        <v>274</v>
      </c>
      <c r="K24" s="51" t="s">
        <v>268</v>
      </c>
      <c r="L24" s="51" t="s">
        <v>243</v>
      </c>
      <c r="M24" s="52" t="s">
        <v>288</v>
      </c>
      <c r="N24" s="51" t="s">
        <v>540</v>
      </c>
      <c r="O24" s="50" t="s">
        <v>285</v>
      </c>
      <c r="P24" s="50" t="s">
        <v>286</v>
      </c>
      <c r="Q24" s="50" t="s">
        <v>284</v>
      </c>
      <c r="R24" s="50" t="s">
        <v>242</v>
      </c>
      <c r="S24" s="50" t="s">
        <v>283</v>
      </c>
      <c r="T24" s="50" t="s">
        <v>282</v>
      </c>
      <c r="U24" s="50" t="s">
        <v>373</v>
      </c>
      <c r="V24" s="50" t="s">
        <v>284</v>
      </c>
      <c r="W24" s="59" t="s">
        <v>267</v>
      </c>
      <c r="X24" s="59" t="s">
        <v>299</v>
      </c>
      <c r="Y24" s="59" t="s">
        <v>300</v>
      </c>
      <c r="Z24" s="61" t="s">
        <v>297</v>
      </c>
    </row>
    <row r="25" spans="1:28" ht="16.5" customHeight="1" x14ac:dyDescent="0.25">
      <c r="A25" s="50">
        <v>1</v>
      </c>
      <c r="B25" s="51">
        <v>2</v>
      </c>
      <c r="C25" s="50">
        <v>3</v>
      </c>
      <c r="D25" s="51">
        <v>4</v>
      </c>
      <c r="E25" s="50">
        <v>5</v>
      </c>
      <c r="F25" s="51">
        <v>6</v>
      </c>
      <c r="G25" s="50">
        <v>7</v>
      </c>
      <c r="H25" s="51">
        <v>8</v>
      </c>
      <c r="I25" s="50">
        <v>9</v>
      </c>
      <c r="J25" s="51">
        <v>10</v>
      </c>
      <c r="K25" s="50">
        <v>11</v>
      </c>
      <c r="L25" s="51">
        <v>12</v>
      </c>
      <c r="M25" s="50">
        <v>13</v>
      </c>
      <c r="N25" s="51">
        <v>14</v>
      </c>
      <c r="O25" s="50">
        <v>15</v>
      </c>
      <c r="P25" s="51">
        <v>16</v>
      </c>
      <c r="Q25" s="50">
        <v>17</v>
      </c>
      <c r="R25" s="51">
        <v>18</v>
      </c>
      <c r="S25" s="50">
        <v>19</v>
      </c>
      <c r="T25" s="51">
        <v>20</v>
      </c>
      <c r="U25" s="50">
        <v>21</v>
      </c>
      <c r="V25" s="51">
        <v>22</v>
      </c>
      <c r="W25" s="50">
        <v>23</v>
      </c>
      <c r="X25" s="51">
        <v>24</v>
      </c>
      <c r="Y25" s="50">
        <v>25</v>
      </c>
      <c r="Z25" s="51">
        <v>26</v>
      </c>
    </row>
    <row r="26" spans="1:28" ht="45.75" customHeight="1" x14ac:dyDescent="0.25">
      <c r="A26" s="45" t="s">
        <v>358</v>
      </c>
      <c r="B26" s="45"/>
      <c r="C26" s="47" t="s">
        <v>360</v>
      </c>
      <c r="D26" s="47" t="s">
        <v>361</v>
      </c>
      <c r="E26" s="47" t="s">
        <v>362</v>
      </c>
      <c r="F26" s="47" t="s">
        <v>279</v>
      </c>
      <c r="G26" s="47" t="s">
        <v>363</v>
      </c>
      <c r="H26" s="47" t="s">
        <v>242</v>
      </c>
      <c r="I26" s="47" t="s">
        <v>364</v>
      </c>
      <c r="J26" s="47" t="s">
        <v>365</v>
      </c>
      <c r="K26" s="44"/>
      <c r="L26" s="47" t="s">
        <v>265</v>
      </c>
      <c r="M26" s="49" t="s">
        <v>281</v>
      </c>
      <c r="N26" s="44"/>
      <c r="O26" s="44"/>
      <c r="P26" s="44"/>
      <c r="Q26" s="44"/>
      <c r="R26" s="44"/>
      <c r="S26" s="44"/>
      <c r="T26" s="44"/>
      <c r="U26" s="44"/>
      <c r="V26" s="44"/>
      <c r="W26" s="44"/>
      <c r="X26" s="44"/>
      <c r="Y26" s="44"/>
      <c r="Z26" s="46" t="s">
        <v>298</v>
      </c>
    </row>
    <row r="27" spans="1:28" x14ac:dyDescent="0.25">
      <c r="A27" s="44" t="s">
        <v>244</v>
      </c>
      <c r="B27" s="44" t="s">
        <v>270</v>
      </c>
      <c r="C27" s="44" t="s">
        <v>249</v>
      </c>
      <c r="D27" s="44" t="s">
        <v>250</v>
      </c>
      <c r="E27" s="44" t="s">
        <v>289</v>
      </c>
      <c r="F27" s="47" t="s">
        <v>245</v>
      </c>
      <c r="G27" s="47" t="s">
        <v>293</v>
      </c>
      <c r="H27" s="44" t="s">
        <v>242</v>
      </c>
      <c r="I27" s="47" t="s">
        <v>275</v>
      </c>
      <c r="J27" s="47" t="s">
        <v>257</v>
      </c>
      <c r="K27" s="47" t="s">
        <v>261</v>
      </c>
      <c r="L27" s="44"/>
      <c r="M27" s="47" t="s">
        <v>287</v>
      </c>
      <c r="N27" s="44"/>
      <c r="O27" s="44"/>
      <c r="P27" s="44"/>
      <c r="Q27" s="44"/>
      <c r="R27" s="44"/>
      <c r="S27" s="44"/>
      <c r="T27" s="44"/>
      <c r="U27" s="44"/>
      <c r="V27" s="44"/>
      <c r="W27" s="44"/>
      <c r="X27" s="44"/>
      <c r="Y27" s="44"/>
      <c r="Z27" s="44"/>
    </row>
    <row r="28" spans="1:28" x14ac:dyDescent="0.25">
      <c r="A28" s="44" t="s">
        <v>244</v>
      </c>
      <c r="B28" s="44" t="s">
        <v>271</v>
      </c>
      <c r="C28" s="44" t="s">
        <v>251</v>
      </c>
      <c r="D28" s="44" t="s">
        <v>252</v>
      </c>
      <c r="E28" s="44" t="s">
        <v>290</v>
      </c>
      <c r="F28" s="47" t="s">
        <v>246</v>
      </c>
      <c r="G28" s="47" t="s">
        <v>294</v>
      </c>
      <c r="H28" s="44" t="s">
        <v>242</v>
      </c>
      <c r="I28" s="47" t="s">
        <v>276</v>
      </c>
      <c r="J28" s="47" t="s">
        <v>258</v>
      </c>
      <c r="K28" s="47" t="s">
        <v>262</v>
      </c>
      <c r="L28" s="48"/>
      <c r="M28" s="47" t="s">
        <v>0</v>
      </c>
      <c r="N28" s="47"/>
      <c r="O28" s="47"/>
      <c r="P28" s="47"/>
      <c r="Q28" s="47"/>
      <c r="R28" s="47"/>
      <c r="S28" s="47"/>
      <c r="T28" s="47"/>
      <c r="U28" s="47"/>
      <c r="V28" s="47"/>
      <c r="W28" s="47"/>
      <c r="X28" s="47"/>
      <c r="Y28" s="47"/>
      <c r="Z28" s="47"/>
    </row>
    <row r="29" spans="1:28" x14ac:dyDescent="0.25">
      <c r="A29" s="44" t="s">
        <v>244</v>
      </c>
      <c r="B29" s="44" t="s">
        <v>272</v>
      </c>
      <c r="C29" s="44" t="s">
        <v>253</v>
      </c>
      <c r="D29" s="44" t="s">
        <v>254</v>
      </c>
      <c r="E29" s="44" t="s">
        <v>291</v>
      </c>
      <c r="F29" s="47" t="s">
        <v>247</v>
      </c>
      <c r="G29" s="47" t="s">
        <v>295</v>
      </c>
      <c r="H29" s="44" t="s">
        <v>242</v>
      </c>
      <c r="I29" s="47" t="s">
        <v>277</v>
      </c>
      <c r="J29" s="47" t="s">
        <v>259</v>
      </c>
      <c r="K29" s="47" t="s">
        <v>263</v>
      </c>
      <c r="L29" s="48"/>
      <c r="M29" s="44"/>
      <c r="N29" s="44"/>
      <c r="O29" s="44"/>
      <c r="P29" s="44"/>
      <c r="Q29" s="44"/>
      <c r="R29" s="44"/>
      <c r="S29" s="44"/>
      <c r="T29" s="44"/>
      <c r="U29" s="44"/>
      <c r="V29" s="44"/>
      <c r="W29" s="44"/>
      <c r="X29" s="44"/>
      <c r="Y29" s="44"/>
      <c r="Z29" s="44"/>
    </row>
    <row r="30" spans="1:28" x14ac:dyDescent="0.25">
      <c r="A30" s="44" t="s">
        <v>244</v>
      </c>
      <c r="B30" s="44" t="s">
        <v>273</v>
      </c>
      <c r="C30" s="44" t="s">
        <v>255</v>
      </c>
      <c r="D30" s="44" t="s">
        <v>256</v>
      </c>
      <c r="E30" s="44" t="s">
        <v>292</v>
      </c>
      <c r="F30" s="47" t="s">
        <v>248</v>
      </c>
      <c r="G30" s="47" t="s">
        <v>296</v>
      </c>
      <c r="H30" s="44" t="s">
        <v>242</v>
      </c>
      <c r="I30" s="47" t="s">
        <v>278</v>
      </c>
      <c r="J30" s="47" t="s">
        <v>260</v>
      </c>
      <c r="K30" s="47" t="s">
        <v>264</v>
      </c>
      <c r="L30" s="48"/>
      <c r="M30" s="44"/>
      <c r="N30" s="44"/>
      <c r="O30" s="44"/>
      <c r="P30" s="44"/>
      <c r="Q30" s="44"/>
      <c r="R30" s="44"/>
      <c r="S30" s="44"/>
      <c r="T30" s="44"/>
      <c r="U30" s="44"/>
      <c r="V30" s="44"/>
      <c r="W30" s="44"/>
      <c r="X30" s="44"/>
      <c r="Y30" s="44"/>
      <c r="Z30" s="44"/>
    </row>
    <row r="31" spans="1:28" x14ac:dyDescent="0.25">
      <c r="A31" s="44" t="s">
        <v>0</v>
      </c>
      <c r="B31" s="44" t="s">
        <v>0</v>
      </c>
      <c r="C31" s="44" t="s">
        <v>0</v>
      </c>
      <c r="D31" s="44" t="s">
        <v>0</v>
      </c>
      <c r="E31" s="44" t="s">
        <v>0</v>
      </c>
      <c r="F31" s="44" t="s">
        <v>0</v>
      </c>
      <c r="G31" s="44" t="s">
        <v>0</v>
      </c>
      <c r="H31" s="44" t="s">
        <v>0</v>
      </c>
      <c r="I31" s="44" t="s">
        <v>0</v>
      </c>
      <c r="J31" s="44" t="s">
        <v>0</v>
      </c>
      <c r="K31" s="44" t="s">
        <v>0</v>
      </c>
      <c r="L31" s="48"/>
      <c r="M31" s="44"/>
      <c r="N31" s="44"/>
      <c r="O31" s="44"/>
      <c r="P31" s="44"/>
      <c r="Q31" s="44"/>
      <c r="R31" s="44"/>
      <c r="S31" s="44"/>
      <c r="T31" s="44"/>
      <c r="U31" s="44"/>
      <c r="V31" s="44"/>
      <c r="W31" s="44"/>
      <c r="X31" s="44"/>
      <c r="Y31" s="44"/>
      <c r="Z31" s="44"/>
    </row>
    <row r="32" spans="1:28" ht="30" x14ac:dyDescent="0.25">
      <c r="A32" s="45" t="s">
        <v>359</v>
      </c>
      <c r="B32" s="45"/>
      <c r="C32" s="47" t="s">
        <v>366</v>
      </c>
      <c r="D32" s="47" t="s">
        <v>367</v>
      </c>
      <c r="E32" s="47" t="s">
        <v>368</v>
      </c>
      <c r="F32" s="47" t="s">
        <v>369</v>
      </c>
      <c r="G32" s="47" t="s">
        <v>370</v>
      </c>
      <c r="H32" s="47" t="s">
        <v>242</v>
      </c>
      <c r="I32" s="47" t="s">
        <v>371</v>
      </c>
      <c r="J32" s="47" t="s">
        <v>372</v>
      </c>
      <c r="K32" s="44"/>
      <c r="L32" s="44"/>
      <c r="M32" s="44"/>
      <c r="N32" s="44"/>
      <c r="O32" s="44"/>
      <c r="P32" s="44"/>
      <c r="Q32" s="44"/>
      <c r="R32" s="44"/>
      <c r="S32" s="44"/>
      <c r="T32" s="44"/>
      <c r="U32" s="44"/>
      <c r="V32" s="44"/>
      <c r="W32" s="44"/>
      <c r="X32" s="44"/>
      <c r="Y32" s="44"/>
      <c r="Z32" s="44"/>
    </row>
    <row r="33" spans="1:26" x14ac:dyDescent="0.25">
      <c r="A33" s="44" t="s">
        <v>0</v>
      </c>
      <c r="B33" s="44" t="s">
        <v>0</v>
      </c>
      <c r="C33" s="44" t="s">
        <v>0</v>
      </c>
      <c r="D33" s="44" t="s">
        <v>0</v>
      </c>
      <c r="E33" s="44" t="s">
        <v>0</v>
      </c>
      <c r="F33" s="44" t="s">
        <v>0</v>
      </c>
      <c r="G33" s="44" t="s">
        <v>0</v>
      </c>
      <c r="H33" s="44" t="s">
        <v>0</v>
      </c>
      <c r="I33" s="44" t="s">
        <v>0</v>
      </c>
      <c r="J33" s="44" t="s">
        <v>0</v>
      </c>
      <c r="K33" s="44" t="s">
        <v>0</v>
      </c>
      <c r="L33" s="44"/>
      <c r="M33" s="44"/>
      <c r="N33" s="44"/>
      <c r="O33" s="44"/>
      <c r="P33" s="44"/>
      <c r="Q33" s="44"/>
      <c r="R33" s="44"/>
      <c r="S33" s="44"/>
      <c r="T33" s="44"/>
      <c r="U33" s="44"/>
      <c r="V33" s="44"/>
      <c r="W33" s="44"/>
      <c r="X33" s="44"/>
      <c r="Y33" s="44"/>
      <c r="Z33" s="44"/>
    </row>
    <row r="37" spans="1:26" x14ac:dyDescent="0.25">
      <c r="A37" s="60"/>
    </row>
  </sheetData>
  <customSheetViews>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3"/>
    </customSheetView>
  </customSheetViews>
  <mergeCells count="20">
    <mergeCell ref="A4:Z4"/>
    <mergeCell ref="A6:Z6"/>
    <mergeCell ref="A7:Z7"/>
    <mergeCell ref="A8:Z8"/>
    <mergeCell ref="A21:Z21"/>
    <mergeCell ref="A10:Z10"/>
    <mergeCell ref="A11:Z11"/>
    <mergeCell ref="A12:Z12"/>
    <mergeCell ref="A13:Z13"/>
    <mergeCell ref="A9:Z9"/>
    <mergeCell ref="A22:Z22"/>
    <mergeCell ref="M23:Z23"/>
    <mergeCell ref="A23:L23"/>
    <mergeCell ref="A14:Z14"/>
    <mergeCell ref="A15:Z15"/>
    <mergeCell ref="A16:Z16"/>
    <mergeCell ref="A17:Z17"/>
    <mergeCell ref="A18:Z18"/>
    <mergeCell ref="A20:Z20"/>
    <mergeCell ref="A19:Z19"/>
  </mergeCells>
  <phoneticPr fontId="81" type="noConversion"/>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workbookViewId="0">
      <selection activeCell="A9" sqref="A9:O9"/>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5"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369" t="str">
        <f>'1. паспорт местоположение'!A5:C5</f>
        <v>Год раскрытия информации: 2025 год</v>
      </c>
      <c r="B5" s="369"/>
      <c r="C5" s="369"/>
      <c r="D5" s="369"/>
      <c r="E5" s="369"/>
      <c r="F5" s="369"/>
      <c r="G5" s="369"/>
      <c r="H5" s="369"/>
      <c r="I5" s="369"/>
      <c r="J5" s="369"/>
      <c r="K5" s="369"/>
      <c r="L5" s="369"/>
      <c r="M5" s="369"/>
      <c r="N5" s="369"/>
      <c r="O5" s="369"/>
      <c r="P5" s="95"/>
      <c r="Q5" s="95"/>
      <c r="R5" s="95"/>
      <c r="S5" s="95"/>
      <c r="T5" s="95"/>
      <c r="U5" s="95"/>
      <c r="V5" s="95"/>
      <c r="W5" s="95"/>
      <c r="X5" s="95"/>
      <c r="Y5" s="95"/>
      <c r="Z5" s="95"/>
      <c r="AA5" s="95"/>
      <c r="AB5" s="95"/>
    </row>
    <row r="6" spans="1:28" s="8" customFormat="1" ht="18.75" x14ac:dyDescent="0.3">
      <c r="A6" s="12"/>
      <c r="B6" s="12"/>
      <c r="L6" s="11"/>
    </row>
    <row r="7" spans="1:28" s="8" customFormat="1" ht="18.75" x14ac:dyDescent="0.2">
      <c r="A7" s="370" t="s">
        <v>10</v>
      </c>
      <c r="B7" s="370"/>
      <c r="C7" s="370"/>
      <c r="D7" s="370"/>
      <c r="E7" s="370"/>
      <c r="F7" s="370"/>
      <c r="G7" s="370"/>
      <c r="H7" s="370"/>
      <c r="I7" s="370"/>
      <c r="J7" s="370"/>
      <c r="K7" s="370"/>
      <c r="L7" s="370"/>
      <c r="M7" s="370"/>
      <c r="N7" s="370"/>
      <c r="O7" s="370"/>
      <c r="P7" s="10"/>
      <c r="Q7" s="10"/>
      <c r="R7" s="10"/>
      <c r="S7" s="10"/>
      <c r="T7" s="10"/>
      <c r="U7" s="10"/>
      <c r="V7" s="10"/>
      <c r="W7" s="10"/>
      <c r="X7" s="10"/>
      <c r="Y7" s="10"/>
      <c r="Z7" s="10"/>
    </row>
    <row r="8" spans="1:28" s="8" customFormat="1" ht="18.75" x14ac:dyDescent="0.2">
      <c r="A8" s="370"/>
      <c r="B8" s="370"/>
      <c r="C8" s="370"/>
      <c r="D8" s="370"/>
      <c r="E8" s="370"/>
      <c r="F8" s="370"/>
      <c r="G8" s="370"/>
      <c r="H8" s="370"/>
      <c r="I8" s="370"/>
      <c r="J8" s="370"/>
      <c r="K8" s="370"/>
      <c r="L8" s="370"/>
      <c r="M8" s="370"/>
      <c r="N8" s="370"/>
      <c r="O8" s="370"/>
      <c r="P8" s="10"/>
      <c r="Q8" s="10"/>
      <c r="R8" s="10"/>
      <c r="S8" s="10"/>
      <c r="T8" s="10"/>
      <c r="U8" s="10"/>
      <c r="V8" s="10"/>
      <c r="W8" s="10"/>
      <c r="X8" s="10"/>
      <c r="Y8" s="10"/>
      <c r="Z8" s="10"/>
    </row>
    <row r="9" spans="1:28" s="8" customFormat="1" ht="18.75" x14ac:dyDescent="0.2">
      <c r="A9" s="371" t="str">
        <f>'1. паспорт местоположение'!A9:C9</f>
        <v xml:space="preserve">Акционерное общество "Калининградская генерирующая компания" </v>
      </c>
      <c r="B9" s="371"/>
      <c r="C9" s="371"/>
      <c r="D9" s="371"/>
      <c r="E9" s="371"/>
      <c r="F9" s="371"/>
      <c r="G9" s="371"/>
      <c r="H9" s="371"/>
      <c r="I9" s="371"/>
      <c r="J9" s="371"/>
      <c r="K9" s="371"/>
      <c r="L9" s="371"/>
      <c r="M9" s="371"/>
      <c r="N9" s="371"/>
      <c r="O9" s="371"/>
      <c r="P9" s="10"/>
      <c r="Q9" s="10"/>
      <c r="R9" s="10"/>
      <c r="S9" s="10"/>
      <c r="T9" s="10"/>
      <c r="U9" s="10"/>
      <c r="V9" s="10"/>
      <c r="W9" s="10"/>
      <c r="X9" s="10"/>
      <c r="Y9" s="10"/>
      <c r="Z9" s="10"/>
    </row>
    <row r="10" spans="1:28" s="8" customFormat="1" ht="18.75" x14ac:dyDescent="0.2">
      <c r="A10" s="373" t="s">
        <v>9</v>
      </c>
      <c r="B10" s="373"/>
      <c r="C10" s="373"/>
      <c r="D10" s="373"/>
      <c r="E10" s="373"/>
      <c r="F10" s="373"/>
      <c r="G10" s="373"/>
      <c r="H10" s="373"/>
      <c r="I10" s="373"/>
      <c r="J10" s="373"/>
      <c r="K10" s="373"/>
      <c r="L10" s="373"/>
      <c r="M10" s="373"/>
      <c r="N10" s="373"/>
      <c r="O10" s="373"/>
      <c r="P10" s="10"/>
      <c r="Q10" s="10"/>
      <c r="R10" s="10"/>
      <c r="S10" s="10"/>
      <c r="T10" s="10"/>
      <c r="U10" s="10"/>
      <c r="V10" s="10"/>
      <c r="W10" s="10"/>
      <c r="X10" s="10"/>
      <c r="Y10" s="10"/>
      <c r="Z10" s="10"/>
    </row>
    <row r="11" spans="1:28" s="8" customFormat="1" ht="18.75" x14ac:dyDescent="0.2">
      <c r="A11" s="370"/>
      <c r="B11" s="370"/>
      <c r="C11" s="370"/>
      <c r="D11" s="370"/>
      <c r="E11" s="370"/>
      <c r="F11" s="370"/>
      <c r="G11" s="370"/>
      <c r="H11" s="370"/>
      <c r="I11" s="370"/>
      <c r="J11" s="370"/>
      <c r="K11" s="370"/>
      <c r="L11" s="370"/>
      <c r="M11" s="370"/>
      <c r="N11" s="370"/>
      <c r="O11" s="370"/>
      <c r="P11" s="10"/>
      <c r="Q11" s="10"/>
      <c r="R11" s="10"/>
      <c r="S11" s="10"/>
      <c r="T11" s="10"/>
      <c r="U11" s="10"/>
      <c r="V11" s="10"/>
      <c r="W11" s="10"/>
      <c r="X11" s="10"/>
      <c r="Y11" s="10"/>
      <c r="Z11" s="10"/>
    </row>
    <row r="12" spans="1:28" s="8" customFormat="1" ht="18.75" x14ac:dyDescent="0.2">
      <c r="A12" s="371" t="str">
        <f>'1. паспорт местоположение'!A12:C12</f>
        <v>N_KGK_20</v>
      </c>
      <c r="B12" s="371"/>
      <c r="C12" s="371"/>
      <c r="D12" s="371"/>
      <c r="E12" s="371"/>
      <c r="F12" s="371"/>
      <c r="G12" s="371"/>
      <c r="H12" s="371"/>
      <c r="I12" s="371"/>
      <c r="J12" s="371"/>
      <c r="K12" s="371"/>
      <c r="L12" s="371"/>
      <c r="M12" s="371"/>
      <c r="N12" s="371"/>
      <c r="O12" s="371"/>
      <c r="P12" s="10"/>
      <c r="Q12" s="10"/>
      <c r="R12" s="10"/>
      <c r="S12" s="10"/>
      <c r="T12" s="10"/>
      <c r="U12" s="10"/>
      <c r="V12" s="10"/>
      <c r="W12" s="10"/>
      <c r="X12" s="10"/>
      <c r="Y12" s="10"/>
      <c r="Z12" s="10"/>
    </row>
    <row r="13" spans="1:28" s="8" customFormat="1" ht="18.75" x14ac:dyDescent="0.2">
      <c r="A13" s="373" t="s">
        <v>8</v>
      </c>
      <c r="B13" s="373"/>
      <c r="C13" s="373"/>
      <c r="D13" s="373"/>
      <c r="E13" s="373"/>
      <c r="F13" s="373"/>
      <c r="G13" s="373"/>
      <c r="H13" s="373"/>
      <c r="I13" s="373"/>
      <c r="J13" s="373"/>
      <c r="K13" s="373"/>
      <c r="L13" s="373"/>
      <c r="M13" s="373"/>
      <c r="N13" s="373"/>
      <c r="O13" s="373"/>
      <c r="P13" s="10"/>
      <c r="Q13" s="10"/>
      <c r="R13" s="10"/>
      <c r="S13" s="10"/>
      <c r="T13" s="10"/>
      <c r="U13" s="10"/>
      <c r="V13" s="10"/>
      <c r="W13" s="10"/>
      <c r="X13" s="10"/>
      <c r="Y13" s="10"/>
      <c r="Z13" s="10"/>
    </row>
    <row r="14" spans="1:28" s="8" customFormat="1" ht="15.75" customHeight="1" x14ac:dyDescent="0.2">
      <c r="A14" s="376"/>
      <c r="B14" s="376"/>
      <c r="C14" s="376"/>
      <c r="D14" s="376"/>
      <c r="E14" s="376"/>
      <c r="F14" s="376"/>
      <c r="G14" s="376"/>
      <c r="H14" s="376"/>
      <c r="I14" s="376"/>
      <c r="J14" s="376"/>
      <c r="K14" s="376"/>
      <c r="L14" s="376"/>
      <c r="M14" s="376"/>
      <c r="N14" s="376"/>
      <c r="O14" s="376"/>
      <c r="P14" s="4"/>
      <c r="Q14" s="4"/>
      <c r="R14" s="4"/>
      <c r="S14" s="4"/>
      <c r="T14" s="4"/>
      <c r="U14" s="4"/>
      <c r="V14" s="4"/>
      <c r="W14" s="4"/>
      <c r="X14" s="4"/>
      <c r="Y14" s="4"/>
      <c r="Z14" s="4"/>
    </row>
    <row r="15" spans="1:28" s="3" customFormat="1" ht="12" x14ac:dyDescent="0.2">
      <c r="A15" s="371" t="str">
        <f>'1. паспорт местоположение'!A15</f>
        <v>Техническое перевооружение службы тепловых сетей (ГТЭЦ) покупка грузового автомобиля с КМУ</v>
      </c>
      <c r="B15" s="371"/>
      <c r="C15" s="371"/>
      <c r="D15" s="371"/>
      <c r="E15" s="371"/>
      <c r="F15" s="371"/>
      <c r="G15" s="371"/>
      <c r="H15" s="371"/>
      <c r="I15" s="371"/>
      <c r="J15" s="371"/>
      <c r="K15" s="371"/>
      <c r="L15" s="371"/>
      <c r="M15" s="371"/>
      <c r="N15" s="371"/>
      <c r="O15" s="371"/>
      <c r="P15" s="7"/>
      <c r="Q15" s="7"/>
      <c r="R15" s="7"/>
      <c r="S15" s="7"/>
      <c r="T15" s="7"/>
      <c r="U15" s="7"/>
      <c r="V15" s="7"/>
      <c r="W15" s="7"/>
      <c r="X15" s="7"/>
      <c r="Y15" s="7"/>
      <c r="Z15" s="7"/>
    </row>
    <row r="16" spans="1:28" s="3" customFormat="1" ht="15" customHeight="1" x14ac:dyDescent="0.2">
      <c r="A16" s="373" t="s">
        <v>7</v>
      </c>
      <c r="B16" s="373"/>
      <c r="C16" s="373"/>
      <c r="D16" s="373"/>
      <c r="E16" s="373"/>
      <c r="F16" s="373"/>
      <c r="G16" s="373"/>
      <c r="H16" s="373"/>
      <c r="I16" s="373"/>
      <c r="J16" s="373"/>
      <c r="K16" s="373"/>
      <c r="L16" s="373"/>
      <c r="M16" s="373"/>
      <c r="N16" s="373"/>
      <c r="O16" s="373"/>
      <c r="P16" s="5"/>
      <c r="Q16" s="5"/>
      <c r="R16" s="5"/>
      <c r="S16" s="5"/>
      <c r="T16" s="5"/>
      <c r="U16" s="5"/>
      <c r="V16" s="5"/>
      <c r="W16" s="5"/>
      <c r="X16" s="5"/>
      <c r="Y16" s="5"/>
      <c r="Z16" s="5"/>
    </row>
    <row r="17" spans="1:26" s="3" customFormat="1" ht="15" customHeight="1" x14ac:dyDescent="0.2">
      <c r="A17" s="376"/>
      <c r="B17" s="376"/>
      <c r="C17" s="376"/>
      <c r="D17" s="376"/>
      <c r="E17" s="376"/>
      <c r="F17" s="376"/>
      <c r="G17" s="376"/>
      <c r="H17" s="376"/>
      <c r="I17" s="376"/>
      <c r="J17" s="376"/>
      <c r="K17" s="376"/>
      <c r="L17" s="376"/>
      <c r="M17" s="376"/>
      <c r="N17" s="376"/>
      <c r="O17" s="376"/>
      <c r="P17" s="4"/>
      <c r="Q17" s="4"/>
      <c r="R17" s="4"/>
      <c r="S17" s="4"/>
      <c r="T17" s="4"/>
      <c r="U17" s="4"/>
      <c r="V17" s="4"/>
      <c r="W17" s="4"/>
    </row>
    <row r="18" spans="1:26" s="3" customFormat="1" ht="91.5" customHeight="1" x14ac:dyDescent="0.2">
      <c r="A18" s="402" t="s">
        <v>506</v>
      </c>
      <c r="B18" s="402"/>
      <c r="C18" s="402"/>
      <c r="D18" s="402"/>
      <c r="E18" s="402"/>
      <c r="F18" s="402"/>
      <c r="G18" s="402"/>
      <c r="H18" s="402"/>
      <c r="I18" s="402"/>
      <c r="J18" s="402"/>
      <c r="K18" s="402"/>
      <c r="L18" s="402"/>
      <c r="M18" s="402"/>
      <c r="N18" s="402"/>
      <c r="O18" s="402"/>
      <c r="P18" s="6"/>
      <c r="Q18" s="6"/>
      <c r="R18" s="6"/>
      <c r="S18" s="6"/>
      <c r="T18" s="6"/>
      <c r="U18" s="6"/>
      <c r="V18" s="6"/>
      <c r="W18" s="6"/>
      <c r="X18" s="6"/>
      <c r="Y18" s="6"/>
      <c r="Z18" s="6"/>
    </row>
    <row r="19" spans="1:26" s="3" customFormat="1" ht="78" customHeight="1" x14ac:dyDescent="0.2">
      <c r="A19" s="372" t="s">
        <v>6</v>
      </c>
      <c r="B19" s="372" t="s">
        <v>89</v>
      </c>
      <c r="C19" s="372" t="s">
        <v>88</v>
      </c>
      <c r="D19" s="372" t="s">
        <v>77</v>
      </c>
      <c r="E19" s="403" t="s">
        <v>87</v>
      </c>
      <c r="F19" s="404"/>
      <c r="G19" s="404"/>
      <c r="H19" s="404"/>
      <c r="I19" s="405"/>
      <c r="J19" s="372" t="s">
        <v>86</v>
      </c>
      <c r="K19" s="372"/>
      <c r="L19" s="372"/>
      <c r="M19" s="372"/>
      <c r="N19" s="372"/>
      <c r="O19" s="372"/>
      <c r="P19" s="4"/>
      <c r="Q19" s="4"/>
      <c r="R19" s="4"/>
      <c r="S19" s="4"/>
      <c r="T19" s="4"/>
      <c r="U19" s="4"/>
      <c r="V19" s="4"/>
      <c r="W19" s="4"/>
    </row>
    <row r="20" spans="1:26" s="3" customFormat="1" ht="51" customHeight="1" x14ac:dyDescent="0.2">
      <c r="A20" s="372"/>
      <c r="B20" s="372"/>
      <c r="C20" s="372"/>
      <c r="D20" s="372"/>
      <c r="E20" s="26" t="s">
        <v>85</v>
      </c>
      <c r="F20" s="26" t="s">
        <v>84</v>
      </c>
      <c r="G20" s="26" t="s">
        <v>83</v>
      </c>
      <c r="H20" s="26" t="s">
        <v>82</v>
      </c>
      <c r="I20" s="26" t="s">
        <v>81</v>
      </c>
      <c r="J20" s="26" t="s">
        <v>80</v>
      </c>
      <c r="K20" s="26" t="s">
        <v>5</v>
      </c>
      <c r="L20" s="31" t="s">
        <v>4</v>
      </c>
      <c r="M20" s="30" t="s">
        <v>238</v>
      </c>
      <c r="N20" s="30" t="s">
        <v>79</v>
      </c>
      <c r="O20" s="30" t="s">
        <v>78</v>
      </c>
      <c r="P20" s="4"/>
      <c r="Q20" s="4"/>
      <c r="R20" s="4"/>
      <c r="S20" s="4"/>
      <c r="T20" s="4"/>
      <c r="U20" s="4"/>
      <c r="V20" s="4"/>
      <c r="W20" s="4"/>
    </row>
    <row r="21" spans="1:26" s="3" customFormat="1" ht="16.5" customHeight="1" x14ac:dyDescent="0.2">
      <c r="A21" s="23">
        <v>1</v>
      </c>
      <c r="B21" s="24">
        <v>2</v>
      </c>
      <c r="C21" s="23">
        <v>3</v>
      </c>
      <c r="D21" s="24">
        <v>4</v>
      </c>
      <c r="E21" s="23">
        <v>5</v>
      </c>
      <c r="F21" s="24">
        <v>6</v>
      </c>
      <c r="G21" s="23">
        <v>7</v>
      </c>
      <c r="H21" s="24">
        <v>8</v>
      </c>
      <c r="I21" s="23">
        <v>9</v>
      </c>
      <c r="J21" s="24">
        <v>10</v>
      </c>
      <c r="K21" s="23">
        <v>11</v>
      </c>
      <c r="L21" s="24">
        <v>12</v>
      </c>
      <c r="M21" s="23">
        <v>13</v>
      </c>
      <c r="N21" s="24">
        <v>14</v>
      </c>
      <c r="O21" s="23">
        <v>15</v>
      </c>
      <c r="P21" s="4"/>
      <c r="Q21" s="4"/>
      <c r="R21" s="4"/>
      <c r="S21" s="4"/>
      <c r="T21" s="4"/>
      <c r="U21" s="4"/>
      <c r="V21" s="4"/>
      <c r="W21" s="4"/>
    </row>
    <row r="22" spans="1:26" s="3" customFormat="1" ht="33" customHeight="1" x14ac:dyDescent="0.2">
      <c r="A22" s="19"/>
      <c r="B22" s="213" t="s">
        <v>592</v>
      </c>
      <c r="C22" s="214" t="s">
        <v>592</v>
      </c>
      <c r="D22" s="214" t="s">
        <v>592</v>
      </c>
      <c r="E22" s="214" t="s">
        <v>592</v>
      </c>
      <c r="F22" s="214" t="s">
        <v>592</v>
      </c>
      <c r="G22" s="214" t="s">
        <v>592</v>
      </c>
      <c r="H22" s="214" t="s">
        <v>592</v>
      </c>
      <c r="I22" s="214" t="s">
        <v>592</v>
      </c>
      <c r="J22" s="214" t="s">
        <v>592</v>
      </c>
      <c r="K22" s="214" t="s">
        <v>592</v>
      </c>
      <c r="L22" s="214" t="s">
        <v>592</v>
      </c>
      <c r="M22" s="214" t="s">
        <v>592</v>
      </c>
      <c r="N22" s="214" t="s">
        <v>592</v>
      </c>
      <c r="O22" s="214" t="s">
        <v>592</v>
      </c>
      <c r="P22" s="4"/>
      <c r="Q22" s="4"/>
      <c r="R22" s="4"/>
      <c r="S22" s="4"/>
      <c r="T22" s="4"/>
      <c r="U22" s="4"/>
    </row>
  </sheetData>
  <customSheetViews>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5:O5"/>
    <mergeCell ref="J19:O19"/>
    <mergeCell ref="A7:O7"/>
    <mergeCell ref="A15:O15"/>
    <mergeCell ref="A16:O16"/>
    <mergeCell ref="A14:O14"/>
    <mergeCell ref="A8:O8"/>
    <mergeCell ref="A9:O9"/>
    <mergeCell ref="A10:O10"/>
    <mergeCell ref="A11:O11"/>
    <mergeCell ref="B19:B20"/>
    <mergeCell ref="E19:I19"/>
    <mergeCell ref="A19:A20"/>
    <mergeCell ref="C19:C20"/>
    <mergeCell ref="D19:D20"/>
    <mergeCell ref="A12:O12"/>
    <mergeCell ref="A13:O13"/>
    <mergeCell ref="A17:O17"/>
    <mergeCell ref="A18:O18"/>
  </mergeCells>
  <phoneticPr fontId="81" type="noConversion"/>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S208"/>
  <sheetViews>
    <sheetView topLeftCell="A64" zoomScaleNormal="80" workbookViewId="0">
      <selection activeCell="J29" sqref="J29"/>
    </sheetView>
  </sheetViews>
  <sheetFormatPr defaultColWidth="9.140625" defaultRowHeight="15.75" x14ac:dyDescent="0.2"/>
  <cols>
    <col min="1" max="1" width="61.7109375" style="120" customWidth="1"/>
    <col min="2" max="2" width="18.5703125" style="107" customWidth="1"/>
    <col min="3" max="11" width="16.85546875" style="107" customWidth="1"/>
    <col min="12" max="42" width="16.85546875" style="107" hidden="1" customWidth="1"/>
    <col min="43" max="45" width="16.85546875" style="108" customWidth="1"/>
    <col min="46" max="51" width="16.85546875" style="109" customWidth="1"/>
    <col min="52" max="16384" width="9.140625" style="109"/>
  </cols>
  <sheetData>
    <row r="1" spans="1:44" ht="18.75" x14ac:dyDescent="0.2">
      <c r="A1" s="13"/>
      <c r="B1" s="8"/>
      <c r="C1" s="8"/>
      <c r="D1" s="8"/>
      <c r="G1" s="8"/>
      <c r="H1" s="25" t="s">
        <v>70</v>
      </c>
      <c r="I1" s="8"/>
      <c r="J1" s="8"/>
      <c r="K1" s="25"/>
      <c r="L1" s="8"/>
      <c r="M1" s="8"/>
      <c r="N1" s="8"/>
      <c r="O1" s="8"/>
      <c r="P1" s="8"/>
      <c r="Q1" s="8"/>
      <c r="R1" s="8"/>
      <c r="S1" s="8"/>
      <c r="T1" s="8"/>
      <c r="U1" s="8"/>
      <c r="V1" s="8"/>
      <c r="W1" s="8"/>
      <c r="X1" s="8"/>
      <c r="Y1" s="8"/>
      <c r="Z1" s="8"/>
      <c r="AA1" s="8"/>
      <c r="AB1" s="8"/>
      <c r="AC1" s="8"/>
      <c r="AD1" s="8"/>
      <c r="AE1" s="8"/>
      <c r="AF1" s="8"/>
      <c r="AG1" s="8"/>
      <c r="AH1" s="8"/>
      <c r="AI1" s="8"/>
      <c r="AJ1" s="8"/>
      <c r="AK1" s="8"/>
      <c r="AL1" s="8"/>
      <c r="AM1" s="8"/>
      <c r="AN1" s="8"/>
      <c r="AO1" s="8"/>
      <c r="AP1" s="8"/>
    </row>
    <row r="2" spans="1:44" ht="18.75" x14ac:dyDescent="0.3">
      <c r="A2" s="13"/>
      <c r="B2" s="8"/>
      <c r="C2" s="8"/>
      <c r="D2" s="8"/>
      <c r="E2" s="109"/>
      <c r="F2" s="109"/>
      <c r="G2" s="8"/>
      <c r="H2" s="11" t="s">
        <v>11</v>
      </c>
      <c r="I2" s="8"/>
      <c r="J2" s="8"/>
      <c r="K2" s="11"/>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row>
    <row r="3" spans="1:44" ht="18.75" x14ac:dyDescent="0.3">
      <c r="A3" s="12"/>
      <c r="B3" s="8"/>
      <c r="C3" s="8"/>
      <c r="D3" s="8"/>
      <c r="E3" s="109"/>
      <c r="F3" s="109"/>
      <c r="G3" s="8"/>
      <c r="H3" s="11" t="s">
        <v>355</v>
      </c>
      <c r="I3" s="8"/>
      <c r="J3" s="8"/>
      <c r="K3" s="11"/>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row>
    <row r="4" spans="1:44" ht="18.75" x14ac:dyDescent="0.3">
      <c r="A4" s="12"/>
      <c r="B4" s="8"/>
      <c r="C4" s="8"/>
      <c r="D4" s="8"/>
      <c r="E4" s="8"/>
      <c r="F4" s="8"/>
      <c r="G4" s="8"/>
      <c r="H4" s="8"/>
      <c r="I4" s="8"/>
      <c r="J4" s="8"/>
      <c r="K4" s="11"/>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110"/>
      <c r="AR4" s="110"/>
    </row>
    <row r="5" spans="1:44" x14ac:dyDescent="0.2">
      <c r="A5" s="406" t="str">
        <f>'1. паспорт местоположение'!A5:C5</f>
        <v>Год раскрытия информации: 2025 год</v>
      </c>
      <c r="B5" s="406"/>
      <c r="C5" s="406"/>
      <c r="D5" s="406"/>
      <c r="E5" s="406"/>
      <c r="F5" s="406"/>
      <c r="G5" s="406"/>
      <c r="H5" s="406"/>
      <c r="I5" s="111"/>
      <c r="J5" s="111"/>
      <c r="K5" s="111"/>
      <c r="L5" s="111"/>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2"/>
      <c r="AR5" s="112"/>
    </row>
    <row r="6" spans="1:44" ht="18.75" x14ac:dyDescent="0.3">
      <c r="A6" s="12"/>
      <c r="B6" s="8"/>
      <c r="C6" s="8"/>
      <c r="D6" s="8"/>
      <c r="E6" s="8"/>
      <c r="F6" s="8"/>
      <c r="G6" s="8"/>
      <c r="H6" s="8"/>
      <c r="I6" s="8"/>
      <c r="J6" s="8"/>
      <c r="K6" s="11"/>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110"/>
      <c r="AR6" s="110"/>
    </row>
    <row r="7" spans="1:44" ht="18.75" x14ac:dyDescent="0.2">
      <c r="A7" s="370" t="str">
        <f>'[2]1. паспорт местоположение'!A7:C7</f>
        <v xml:space="preserve">Паспорт инвестиционного проекта </v>
      </c>
      <c r="B7" s="370"/>
      <c r="C7" s="370"/>
      <c r="D7" s="370"/>
      <c r="E7" s="370"/>
      <c r="F7" s="370"/>
      <c r="G7" s="370"/>
      <c r="H7" s="37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13"/>
      <c r="AR7" s="113"/>
    </row>
    <row r="8" spans="1:44" ht="18.75" x14ac:dyDescent="0.2">
      <c r="A8" s="97"/>
      <c r="B8" s="97"/>
      <c r="C8" s="97"/>
      <c r="D8" s="97"/>
      <c r="E8" s="97"/>
      <c r="F8" s="97"/>
      <c r="G8" s="97"/>
      <c r="H8" s="97"/>
      <c r="I8" s="97"/>
      <c r="J8" s="97"/>
      <c r="K8" s="97"/>
      <c r="L8" s="10"/>
      <c r="M8" s="10"/>
      <c r="N8" s="10"/>
      <c r="O8" s="10"/>
      <c r="P8" s="10"/>
      <c r="Q8" s="10"/>
      <c r="R8" s="10"/>
      <c r="S8" s="10"/>
      <c r="T8" s="10"/>
      <c r="U8" s="10"/>
      <c r="V8" s="10"/>
      <c r="W8" s="10"/>
      <c r="X8" s="10"/>
      <c r="Y8" s="10"/>
      <c r="Z8" s="8"/>
      <c r="AA8" s="8"/>
      <c r="AB8" s="8"/>
      <c r="AC8" s="8"/>
      <c r="AD8" s="8"/>
      <c r="AE8" s="8"/>
      <c r="AF8" s="8"/>
      <c r="AG8" s="8"/>
      <c r="AH8" s="8"/>
      <c r="AI8" s="8"/>
      <c r="AJ8" s="8"/>
      <c r="AK8" s="8"/>
      <c r="AL8" s="8"/>
      <c r="AM8" s="8"/>
      <c r="AN8" s="8"/>
      <c r="AO8" s="8"/>
      <c r="AP8" s="8"/>
      <c r="AQ8" s="110"/>
      <c r="AR8" s="110"/>
    </row>
    <row r="9" spans="1:44" ht="18.75" x14ac:dyDescent="0.2">
      <c r="A9" s="394" t="str">
        <f>'1. паспорт местоположение'!A9:C9</f>
        <v xml:space="preserve">Акционерное общество "Калининградская генерирующая компания" </v>
      </c>
      <c r="B9" s="394"/>
      <c r="C9" s="394"/>
      <c r="D9" s="394"/>
      <c r="E9" s="394"/>
      <c r="F9" s="394"/>
      <c r="G9" s="394"/>
      <c r="H9" s="394"/>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114"/>
      <c r="AR9" s="114"/>
    </row>
    <row r="10" spans="1:44" x14ac:dyDescent="0.2">
      <c r="A10" s="373" t="s">
        <v>9</v>
      </c>
      <c r="B10" s="373"/>
      <c r="C10" s="373"/>
      <c r="D10" s="373"/>
      <c r="E10" s="373"/>
      <c r="F10" s="373"/>
      <c r="G10" s="373"/>
      <c r="H10" s="373"/>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115"/>
      <c r="AR10" s="115"/>
    </row>
    <row r="11" spans="1:44" ht="18.75" x14ac:dyDescent="0.2">
      <c r="A11" s="97"/>
      <c r="B11" s="97"/>
      <c r="C11" s="97"/>
      <c r="D11" s="97"/>
      <c r="E11" s="97"/>
      <c r="F11" s="97"/>
      <c r="G11" s="97"/>
      <c r="H11" s="97"/>
      <c r="I11" s="97"/>
      <c r="J11" s="97"/>
      <c r="K11" s="97"/>
      <c r="L11" s="10"/>
      <c r="M11" s="10"/>
      <c r="N11" s="10"/>
      <c r="O11" s="10"/>
      <c r="P11" s="10"/>
      <c r="Q11" s="10"/>
      <c r="R11" s="10"/>
      <c r="S11" s="10"/>
      <c r="T11" s="10"/>
      <c r="U11" s="10"/>
      <c r="V11" s="10"/>
      <c r="W11" s="10"/>
      <c r="X11" s="10"/>
      <c r="Y11" s="10"/>
      <c r="Z11" s="8"/>
      <c r="AA11" s="8"/>
      <c r="AB11" s="8"/>
      <c r="AC11" s="8"/>
      <c r="AD11" s="8"/>
      <c r="AE11" s="8"/>
      <c r="AF11" s="8"/>
      <c r="AG11" s="8"/>
      <c r="AH11" s="8"/>
      <c r="AI11" s="8"/>
      <c r="AJ11" s="8"/>
      <c r="AK11" s="8"/>
      <c r="AL11" s="8"/>
      <c r="AM11" s="8"/>
      <c r="AN11" s="8"/>
      <c r="AO11" s="8"/>
      <c r="AP11" s="8"/>
      <c r="AQ11" s="110"/>
      <c r="AR11" s="110"/>
    </row>
    <row r="12" spans="1:44" ht="18.75" x14ac:dyDescent="0.2">
      <c r="A12" s="394" t="str">
        <f>'1. паспорт местоположение'!A12:C12</f>
        <v>N_KGK_20</v>
      </c>
      <c r="B12" s="394"/>
      <c r="C12" s="394"/>
      <c r="D12" s="394"/>
      <c r="E12" s="394"/>
      <c r="F12" s="394"/>
      <c r="G12" s="394"/>
      <c r="H12" s="394"/>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114"/>
      <c r="AR12" s="114"/>
    </row>
    <row r="13" spans="1:44" x14ac:dyDescent="0.2">
      <c r="A13" s="373" t="s">
        <v>8</v>
      </c>
      <c r="B13" s="373"/>
      <c r="C13" s="373"/>
      <c r="D13" s="373"/>
      <c r="E13" s="373"/>
      <c r="F13" s="373"/>
      <c r="G13" s="373"/>
      <c r="H13" s="373"/>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115"/>
      <c r="AR13" s="115"/>
    </row>
    <row r="14" spans="1:44" ht="18.75" x14ac:dyDescent="0.2">
      <c r="A14" s="4"/>
      <c r="B14" s="4"/>
      <c r="C14" s="4"/>
      <c r="D14" s="4"/>
      <c r="E14" s="4"/>
      <c r="F14" s="4"/>
      <c r="G14" s="4"/>
      <c r="H14" s="4"/>
      <c r="I14" s="4"/>
      <c r="J14" s="4"/>
      <c r="K14" s="4"/>
      <c r="L14" s="4"/>
      <c r="M14" s="4"/>
      <c r="N14" s="4"/>
      <c r="O14" s="4"/>
      <c r="P14" s="4"/>
      <c r="Q14" s="4"/>
      <c r="R14" s="4"/>
      <c r="S14" s="4"/>
      <c r="T14" s="4"/>
      <c r="U14" s="4"/>
      <c r="V14" s="4"/>
      <c r="W14" s="4"/>
      <c r="X14" s="4"/>
      <c r="Y14" s="4"/>
      <c r="Z14" s="8"/>
      <c r="AA14" s="8"/>
      <c r="AB14" s="8"/>
      <c r="AC14" s="8"/>
      <c r="AD14" s="8"/>
      <c r="AE14" s="8"/>
      <c r="AF14" s="8"/>
      <c r="AG14" s="8"/>
      <c r="AH14" s="8"/>
      <c r="AI14" s="8"/>
      <c r="AJ14" s="8"/>
      <c r="AK14" s="8"/>
      <c r="AL14" s="8"/>
      <c r="AM14" s="8"/>
      <c r="AN14" s="8"/>
      <c r="AO14" s="8"/>
      <c r="AP14" s="8"/>
      <c r="AQ14" s="110"/>
      <c r="AR14" s="110"/>
    </row>
    <row r="15" spans="1:44" ht="18.75" x14ac:dyDescent="0.2">
      <c r="A15" s="377" t="str">
        <f>'1. паспорт местоположение'!A15:C15</f>
        <v>Техническое перевооружение службы тепловых сетей (ГТЭЦ) покупка грузового автомобиля с КМУ</v>
      </c>
      <c r="B15" s="377"/>
      <c r="C15" s="377"/>
      <c r="D15" s="377"/>
      <c r="E15" s="377"/>
      <c r="F15" s="377"/>
      <c r="G15" s="377"/>
      <c r="H15" s="37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114"/>
      <c r="AR15" s="114"/>
    </row>
    <row r="16" spans="1:44" x14ac:dyDescent="0.2">
      <c r="A16" s="373" t="s">
        <v>7</v>
      </c>
      <c r="B16" s="373"/>
      <c r="C16" s="373"/>
      <c r="D16" s="373"/>
      <c r="E16" s="373"/>
      <c r="F16" s="373"/>
      <c r="G16" s="373"/>
      <c r="H16" s="373"/>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115"/>
      <c r="AR16" s="115"/>
    </row>
    <row r="17" spans="1:44" ht="18.75" x14ac:dyDescent="0.2">
      <c r="A17" s="4"/>
      <c r="B17" s="4"/>
      <c r="C17" s="4"/>
      <c r="D17" s="4"/>
      <c r="E17" s="4"/>
      <c r="F17" s="4"/>
      <c r="G17" s="4"/>
      <c r="H17" s="4"/>
      <c r="I17" s="4"/>
      <c r="J17" s="4"/>
      <c r="K17" s="4"/>
      <c r="L17" s="4"/>
      <c r="M17" s="4"/>
      <c r="N17" s="4"/>
      <c r="O17" s="4"/>
      <c r="P17" s="4"/>
      <c r="Q17" s="4"/>
      <c r="R17" s="4"/>
      <c r="S17" s="4"/>
      <c r="T17" s="4"/>
      <c r="U17" s="4"/>
      <c r="V17" s="4"/>
      <c r="W17" s="3"/>
      <c r="X17" s="3"/>
      <c r="Y17" s="3"/>
      <c r="Z17" s="3"/>
      <c r="AA17" s="3"/>
      <c r="AB17" s="3"/>
      <c r="AC17" s="3"/>
      <c r="AD17" s="3"/>
      <c r="AE17" s="3"/>
      <c r="AF17" s="3"/>
      <c r="AG17" s="3"/>
      <c r="AH17" s="3"/>
      <c r="AI17" s="3"/>
      <c r="AJ17" s="3"/>
      <c r="AK17" s="3"/>
      <c r="AL17" s="3"/>
      <c r="AM17" s="3"/>
      <c r="AN17" s="3"/>
      <c r="AO17" s="3"/>
      <c r="AP17" s="3"/>
      <c r="AQ17" s="116"/>
      <c r="AR17" s="116"/>
    </row>
    <row r="18" spans="1:44" ht="18.75" x14ac:dyDescent="0.2">
      <c r="A18" s="394" t="s">
        <v>507</v>
      </c>
      <c r="B18" s="394"/>
      <c r="C18" s="394"/>
      <c r="D18" s="394"/>
      <c r="E18" s="394"/>
      <c r="F18" s="394"/>
      <c r="G18" s="394"/>
      <c r="H18" s="39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117"/>
      <c r="AR18" s="117"/>
    </row>
    <row r="19" spans="1:44" x14ac:dyDescent="0.2">
      <c r="A19" s="118"/>
      <c r="Q19" s="119"/>
    </row>
    <row r="20" spans="1:44" x14ac:dyDescent="0.2">
      <c r="A20" s="118"/>
      <c r="Q20" s="119"/>
    </row>
    <row r="21" spans="1:44" x14ac:dyDescent="0.2">
      <c r="A21" s="118"/>
      <c r="Q21" s="119"/>
    </row>
    <row r="22" spans="1:44" x14ac:dyDescent="0.2">
      <c r="A22" s="118"/>
      <c r="Q22" s="119"/>
    </row>
    <row r="23" spans="1:44" x14ac:dyDescent="0.2">
      <c r="Q23" s="119"/>
    </row>
    <row r="24" spans="1:44" ht="16.5" thickBot="1" x14ac:dyDescent="0.25">
      <c r="A24" s="122" t="s">
        <v>354</v>
      </c>
      <c r="B24" s="123" t="s">
        <v>1</v>
      </c>
    </row>
    <row r="25" spans="1:44" ht="16.5" thickBot="1" x14ac:dyDescent="0.25">
      <c r="A25" s="124" t="s">
        <v>547</v>
      </c>
      <c r="B25" s="125">
        <f>'6.2. Паспорт фин осв ввод'!D30*1000000</f>
        <v>5584000</v>
      </c>
      <c r="D25" s="121" t="s">
        <v>353</v>
      </c>
    </row>
    <row r="26" spans="1:44" ht="30.6" customHeight="1" x14ac:dyDescent="0.2">
      <c r="A26" s="126" t="s">
        <v>352</v>
      </c>
      <c r="B26" s="127">
        <v>0</v>
      </c>
      <c r="D26" s="411" t="s">
        <v>351</v>
      </c>
      <c r="E26" s="412"/>
      <c r="F26" s="413"/>
      <c r="G26" s="279" t="str">
        <f>IF(SUM(B89:L89)=0,"не окупается",SUM(B89:L89))</f>
        <v>не окупается</v>
      </c>
      <c r="H26" s="218"/>
    </row>
    <row r="27" spans="1:44" ht="30.6" customHeight="1" x14ac:dyDescent="0.2">
      <c r="A27" s="126" t="s">
        <v>350</v>
      </c>
      <c r="B27" s="127">
        <v>7</v>
      </c>
      <c r="D27" s="414" t="s">
        <v>349</v>
      </c>
      <c r="E27" s="415"/>
      <c r="F27" s="416"/>
      <c r="G27" s="280" t="str">
        <f>IF(SUM(B90:L90)=0,"не окупается",SUM(B90:L90))</f>
        <v>не окупается</v>
      </c>
      <c r="H27" s="218"/>
    </row>
    <row r="28" spans="1:44" ht="30.6" customHeight="1" thickBot="1" x14ac:dyDescent="0.25">
      <c r="A28" s="128" t="s">
        <v>348</v>
      </c>
      <c r="B28" s="129">
        <v>1</v>
      </c>
      <c r="D28" s="417" t="s">
        <v>347</v>
      </c>
      <c r="E28" s="418"/>
      <c r="F28" s="419"/>
      <c r="G28" s="281">
        <f>L87</f>
        <v>53570197.345854707</v>
      </c>
      <c r="H28" s="219"/>
    </row>
    <row r="29" spans="1:44" ht="15.6" customHeight="1" x14ac:dyDescent="0.2">
      <c r="A29" s="124" t="s">
        <v>346</v>
      </c>
      <c r="B29" s="125">
        <f>$B$126*$B$127</f>
        <v>0</v>
      </c>
      <c r="D29" s="407"/>
      <c r="E29" s="407"/>
      <c r="F29" s="220"/>
      <c r="G29" s="220"/>
      <c r="H29" s="220"/>
    </row>
    <row r="30" spans="1:44" ht="27.6" hidden="1" customHeight="1" x14ac:dyDescent="0.2">
      <c r="A30" s="126" t="s">
        <v>548</v>
      </c>
      <c r="B30" s="127">
        <v>1</v>
      </c>
    </row>
    <row r="31" spans="1:44" hidden="1" x14ac:dyDescent="0.2">
      <c r="A31" s="126" t="s">
        <v>345</v>
      </c>
      <c r="B31" s="127">
        <v>1</v>
      </c>
    </row>
    <row r="32" spans="1:44" hidden="1" x14ac:dyDescent="0.2">
      <c r="A32" s="126" t="s">
        <v>324</v>
      </c>
      <c r="B32" s="127"/>
    </row>
    <row r="33" spans="1:45" hidden="1" x14ac:dyDescent="0.2">
      <c r="A33" s="126" t="s">
        <v>344</v>
      </c>
      <c r="B33" s="127"/>
    </row>
    <row r="34" spans="1:45" hidden="1" x14ac:dyDescent="0.2">
      <c r="A34" s="126" t="s">
        <v>343</v>
      </c>
      <c r="B34" s="127"/>
    </row>
    <row r="35" spans="1:45" hidden="1" x14ac:dyDescent="0.2">
      <c r="A35" s="130"/>
      <c r="B35" s="127"/>
    </row>
    <row r="36" spans="1:45" ht="16.5" hidden="1" thickBot="1" x14ac:dyDescent="0.25">
      <c r="A36" s="128" t="s">
        <v>316</v>
      </c>
      <c r="B36" s="131">
        <f>20%*0</f>
        <v>0</v>
      </c>
    </row>
    <row r="37" spans="1:45" hidden="1" x14ac:dyDescent="0.2">
      <c r="A37" s="124" t="s">
        <v>549</v>
      </c>
      <c r="B37" s="125">
        <v>0</v>
      </c>
    </row>
    <row r="38" spans="1:45" hidden="1" x14ac:dyDescent="0.2">
      <c r="A38" s="126" t="s">
        <v>342</v>
      </c>
      <c r="B38" s="127"/>
    </row>
    <row r="39" spans="1:45" ht="16.5" hidden="1" thickBot="1" x14ac:dyDescent="0.25">
      <c r="A39" s="132" t="s">
        <v>341</v>
      </c>
      <c r="B39" s="133"/>
    </row>
    <row r="40" spans="1:45" hidden="1" x14ac:dyDescent="0.2">
      <c r="A40" s="134" t="s">
        <v>550</v>
      </c>
      <c r="B40" s="135">
        <v>1</v>
      </c>
    </row>
    <row r="41" spans="1:45" hidden="1" x14ac:dyDescent="0.2">
      <c r="A41" s="136" t="s">
        <v>340</v>
      </c>
      <c r="B41" s="137"/>
    </row>
    <row r="42" spans="1:45" hidden="1" x14ac:dyDescent="0.2">
      <c r="A42" s="136" t="s">
        <v>339</v>
      </c>
      <c r="B42" s="138"/>
    </row>
    <row r="43" spans="1:45" x14ac:dyDescent="0.2">
      <c r="A43" s="136" t="s">
        <v>338</v>
      </c>
      <c r="B43" s="138">
        <v>0</v>
      </c>
    </row>
    <row r="44" spans="1:45" x14ac:dyDescent="0.2">
      <c r="A44" s="136" t="s">
        <v>337</v>
      </c>
      <c r="B44" s="138">
        <f>B129</f>
        <v>0.1</v>
      </c>
    </row>
    <row r="45" spans="1:45" x14ac:dyDescent="0.2">
      <c r="A45" s="136" t="s">
        <v>336</v>
      </c>
      <c r="B45" s="138">
        <f>1-B43</f>
        <v>1</v>
      </c>
    </row>
    <row r="46" spans="1:45" ht="16.5" thickBot="1" x14ac:dyDescent="0.25">
      <c r="A46" s="139" t="s">
        <v>335</v>
      </c>
      <c r="B46" s="140">
        <f>B45*B44+B43*B42*(1-B36)</f>
        <v>0.1</v>
      </c>
      <c r="C46" s="141"/>
    </row>
    <row r="47" spans="1:45" x14ac:dyDescent="0.2">
      <c r="A47" s="246" t="s">
        <v>334</v>
      </c>
      <c r="B47" s="247">
        <f>B58</f>
        <v>1</v>
      </c>
      <c r="C47" s="250">
        <f t="shared" ref="C47:AO47" si="0">C58</f>
        <v>2</v>
      </c>
      <c r="D47" s="247">
        <f t="shared" si="0"/>
        <v>3</v>
      </c>
      <c r="E47" s="250">
        <f t="shared" si="0"/>
        <v>4</v>
      </c>
      <c r="F47" s="247">
        <f t="shared" si="0"/>
        <v>5</v>
      </c>
      <c r="G47" s="250">
        <f t="shared" si="0"/>
        <v>6</v>
      </c>
      <c r="H47" s="247">
        <f t="shared" si="0"/>
        <v>7</v>
      </c>
      <c r="I47" s="250">
        <f t="shared" si="0"/>
        <v>8</v>
      </c>
      <c r="J47" s="247">
        <f t="shared" si="0"/>
        <v>9</v>
      </c>
      <c r="K47" s="250">
        <f t="shared" si="0"/>
        <v>10</v>
      </c>
      <c r="L47" s="243">
        <f t="shared" si="0"/>
        <v>11</v>
      </c>
      <c r="M47" s="142">
        <f t="shared" si="0"/>
        <v>12</v>
      </c>
      <c r="N47" s="142">
        <f t="shared" si="0"/>
        <v>13</v>
      </c>
      <c r="O47" s="142">
        <f t="shared" si="0"/>
        <v>14</v>
      </c>
      <c r="P47" s="142">
        <f t="shared" si="0"/>
        <v>15</v>
      </c>
      <c r="Q47" s="142">
        <f t="shared" si="0"/>
        <v>16</v>
      </c>
      <c r="R47" s="142">
        <f t="shared" si="0"/>
        <v>17</v>
      </c>
      <c r="S47" s="142">
        <f t="shared" si="0"/>
        <v>18</v>
      </c>
      <c r="T47" s="142">
        <f t="shared" si="0"/>
        <v>19</v>
      </c>
      <c r="U47" s="142">
        <f t="shared" si="0"/>
        <v>20</v>
      </c>
      <c r="V47" s="142">
        <f t="shared" si="0"/>
        <v>21</v>
      </c>
      <c r="W47" s="142">
        <f t="shared" si="0"/>
        <v>22</v>
      </c>
      <c r="X47" s="142">
        <f t="shared" si="0"/>
        <v>23</v>
      </c>
      <c r="Y47" s="142">
        <f t="shared" si="0"/>
        <v>24</v>
      </c>
      <c r="Z47" s="142">
        <f t="shared" si="0"/>
        <v>25</v>
      </c>
      <c r="AA47" s="142">
        <f t="shared" si="0"/>
        <v>26</v>
      </c>
      <c r="AB47" s="142">
        <f t="shared" si="0"/>
        <v>27</v>
      </c>
      <c r="AC47" s="142">
        <f t="shared" si="0"/>
        <v>28</v>
      </c>
      <c r="AD47" s="142">
        <f t="shared" si="0"/>
        <v>29</v>
      </c>
      <c r="AE47" s="142">
        <f t="shared" si="0"/>
        <v>30</v>
      </c>
      <c r="AF47" s="142">
        <f t="shared" si="0"/>
        <v>31</v>
      </c>
      <c r="AG47" s="142">
        <f t="shared" si="0"/>
        <v>32</v>
      </c>
      <c r="AH47" s="142">
        <f t="shared" si="0"/>
        <v>33</v>
      </c>
      <c r="AI47" s="142">
        <f t="shared" si="0"/>
        <v>34</v>
      </c>
      <c r="AJ47" s="142">
        <f t="shared" si="0"/>
        <v>35</v>
      </c>
      <c r="AK47" s="142">
        <f t="shared" si="0"/>
        <v>36</v>
      </c>
      <c r="AL47" s="142">
        <f t="shared" si="0"/>
        <v>37</v>
      </c>
      <c r="AM47" s="142">
        <f t="shared" si="0"/>
        <v>38</v>
      </c>
      <c r="AN47" s="142">
        <f t="shared" si="0"/>
        <v>39</v>
      </c>
      <c r="AO47" s="142">
        <f t="shared" si="0"/>
        <v>40</v>
      </c>
      <c r="AP47" s="142">
        <f>AP58</f>
        <v>41</v>
      </c>
      <c r="AQ47" s="109"/>
      <c r="AR47" s="109"/>
      <c r="AS47" s="109"/>
    </row>
    <row r="48" spans="1:45" x14ac:dyDescent="0.2">
      <c r="A48" s="126" t="s">
        <v>333</v>
      </c>
      <c r="B48" s="248">
        <f>D136</f>
        <v>3.4000000000000002E-2</v>
      </c>
      <c r="C48" s="251">
        <f t="shared" ref="C48:AP49" si="1">E136</f>
        <v>3.4000000000000002E-2</v>
      </c>
      <c r="D48" s="248">
        <f t="shared" si="1"/>
        <v>3.4000000000000002E-2</v>
      </c>
      <c r="E48" s="251">
        <f t="shared" si="1"/>
        <v>3.4000000000000002E-2</v>
      </c>
      <c r="F48" s="248">
        <f t="shared" si="1"/>
        <v>3.4000000000000002E-2</v>
      </c>
      <c r="G48" s="251">
        <f t="shared" si="1"/>
        <v>3.4000000000000002E-2</v>
      </c>
      <c r="H48" s="248">
        <f t="shared" si="1"/>
        <v>3.4000000000000002E-2</v>
      </c>
      <c r="I48" s="251">
        <f t="shared" si="1"/>
        <v>3.4000000000000002E-2</v>
      </c>
      <c r="J48" s="248">
        <f t="shared" si="1"/>
        <v>3.4000000000000002E-2</v>
      </c>
      <c r="K48" s="251">
        <f t="shared" si="1"/>
        <v>3.4000000000000002E-2</v>
      </c>
      <c r="L48" s="244">
        <f t="shared" si="1"/>
        <v>3.4000000000000002E-2</v>
      </c>
      <c r="M48" s="143">
        <f t="shared" si="1"/>
        <v>3.4000000000000002E-2</v>
      </c>
      <c r="N48" s="143">
        <f t="shared" si="1"/>
        <v>3.4000000000000002E-2</v>
      </c>
      <c r="O48" s="143">
        <f t="shared" si="1"/>
        <v>3.4000000000000002E-2</v>
      </c>
      <c r="P48" s="143">
        <f t="shared" si="1"/>
        <v>3.4000000000000002E-2</v>
      </c>
      <c r="Q48" s="143">
        <f t="shared" si="1"/>
        <v>3.4000000000000002E-2</v>
      </c>
      <c r="R48" s="143">
        <f t="shared" si="1"/>
        <v>3.4000000000000002E-2</v>
      </c>
      <c r="S48" s="143">
        <f t="shared" si="1"/>
        <v>3.4000000000000002E-2</v>
      </c>
      <c r="T48" s="143">
        <f t="shared" si="1"/>
        <v>3.4000000000000002E-2</v>
      </c>
      <c r="U48" s="143">
        <f t="shared" si="1"/>
        <v>3.4000000000000002E-2</v>
      </c>
      <c r="V48" s="143">
        <f t="shared" si="1"/>
        <v>3.4000000000000002E-2</v>
      </c>
      <c r="W48" s="143">
        <f t="shared" si="1"/>
        <v>3.4000000000000002E-2</v>
      </c>
      <c r="X48" s="143">
        <f t="shared" si="1"/>
        <v>3.4000000000000002E-2</v>
      </c>
      <c r="Y48" s="143">
        <f t="shared" si="1"/>
        <v>3.4000000000000002E-2</v>
      </c>
      <c r="Z48" s="143">
        <f t="shared" si="1"/>
        <v>3.4000000000000002E-2</v>
      </c>
      <c r="AA48" s="143">
        <f t="shared" si="1"/>
        <v>3.4000000000000002E-2</v>
      </c>
      <c r="AB48" s="143">
        <f t="shared" si="1"/>
        <v>3.4000000000000002E-2</v>
      </c>
      <c r="AC48" s="143">
        <f t="shared" si="1"/>
        <v>3.4000000000000002E-2</v>
      </c>
      <c r="AD48" s="143">
        <f t="shared" si="1"/>
        <v>3.4000000000000002E-2</v>
      </c>
      <c r="AE48" s="143">
        <f t="shared" si="1"/>
        <v>3.4000000000000002E-2</v>
      </c>
      <c r="AF48" s="143">
        <f t="shared" si="1"/>
        <v>3.4000000000000002E-2</v>
      </c>
      <c r="AG48" s="143">
        <f t="shared" si="1"/>
        <v>3.4000000000000002E-2</v>
      </c>
      <c r="AH48" s="143">
        <f t="shared" si="1"/>
        <v>3.4000000000000002E-2</v>
      </c>
      <c r="AI48" s="143">
        <f t="shared" si="1"/>
        <v>3.4000000000000002E-2</v>
      </c>
      <c r="AJ48" s="143">
        <f t="shared" si="1"/>
        <v>3.4000000000000002E-2</v>
      </c>
      <c r="AK48" s="143">
        <f t="shared" si="1"/>
        <v>3.4000000000000002E-2</v>
      </c>
      <c r="AL48" s="143">
        <f t="shared" si="1"/>
        <v>3.4000000000000002E-2</v>
      </c>
      <c r="AM48" s="143">
        <f t="shared" si="1"/>
        <v>3.4000000000000002E-2</v>
      </c>
      <c r="AN48" s="143">
        <f t="shared" si="1"/>
        <v>3.4000000000000002E-2</v>
      </c>
      <c r="AO48" s="143">
        <f t="shared" si="1"/>
        <v>3.4000000000000002E-2</v>
      </c>
      <c r="AP48" s="143">
        <f t="shared" si="1"/>
        <v>3.4000000000000002E-2</v>
      </c>
      <c r="AQ48" s="109"/>
      <c r="AR48" s="109"/>
      <c r="AS48" s="109"/>
    </row>
    <row r="49" spans="1:45" x14ac:dyDescent="0.2">
      <c r="A49" s="126" t="s">
        <v>332</v>
      </c>
      <c r="B49" s="248">
        <f>B48</f>
        <v>3.4000000000000002E-2</v>
      </c>
      <c r="C49" s="251">
        <f>(B49+1)*(C48+1)-1</f>
        <v>6.9155999999999995E-2</v>
      </c>
      <c r="D49" s="248">
        <f t="shared" ref="D49:K49" si="2">(C49+1)*(D48+1)-1</f>
        <v>0.10550730400000008</v>
      </c>
      <c r="E49" s="251">
        <f t="shared" si="2"/>
        <v>0.1430945523360001</v>
      </c>
      <c r="F49" s="248">
        <f t="shared" si="2"/>
        <v>0.18195976711542405</v>
      </c>
      <c r="G49" s="251">
        <f t="shared" si="2"/>
        <v>0.22214639919734847</v>
      </c>
      <c r="H49" s="248">
        <f t="shared" si="2"/>
        <v>0.26369937677005839</v>
      </c>
      <c r="I49" s="251">
        <f t="shared" si="2"/>
        <v>0.30666515558024043</v>
      </c>
      <c r="J49" s="248">
        <f t="shared" si="2"/>
        <v>0.35109177086996857</v>
      </c>
      <c r="K49" s="251">
        <f t="shared" si="2"/>
        <v>0.39702889107954764</v>
      </c>
      <c r="L49" s="244">
        <f t="shared" si="1"/>
        <v>0.50230898831130255</v>
      </c>
      <c r="M49" s="143">
        <f t="shared" si="1"/>
        <v>0.55338749391388697</v>
      </c>
      <c r="N49" s="143">
        <f t="shared" si="1"/>
        <v>0.60620266870695927</v>
      </c>
      <c r="O49" s="143">
        <f t="shared" si="1"/>
        <v>0.66081355944299602</v>
      </c>
      <c r="P49" s="143">
        <f t="shared" si="1"/>
        <v>0.71728122046405796</v>
      </c>
      <c r="Q49" s="143">
        <f t="shared" si="1"/>
        <v>0.77566878195983602</v>
      </c>
      <c r="R49" s="143">
        <f t="shared" si="1"/>
        <v>0.83604152054647041</v>
      </c>
      <c r="S49" s="143">
        <f t="shared" si="1"/>
        <v>0.89846693224505048</v>
      </c>
      <c r="T49" s="143">
        <f t="shared" si="1"/>
        <v>0.96301480794138228</v>
      </c>
      <c r="U49" s="143">
        <f t="shared" si="1"/>
        <v>1.0297573114113892</v>
      </c>
      <c r="V49" s="143">
        <f t="shared" si="1"/>
        <v>1.0987690599993765</v>
      </c>
      <c r="W49" s="143">
        <f t="shared" si="1"/>
        <v>1.1701272080393554</v>
      </c>
      <c r="X49" s="143">
        <f t="shared" si="1"/>
        <v>1.2439115331126938</v>
      </c>
      <c r="Y49" s="143">
        <f t="shared" si="1"/>
        <v>1.3202045252385255</v>
      </c>
      <c r="Z49" s="143">
        <f t="shared" si="1"/>
        <v>1.3990914790966356</v>
      </c>
      <c r="AA49" s="143">
        <f t="shared" si="1"/>
        <v>1.4806605893859213</v>
      </c>
      <c r="AB49" s="143">
        <f t="shared" si="1"/>
        <v>1.5650030494250426</v>
      </c>
      <c r="AC49" s="143">
        <f t="shared" si="1"/>
        <v>1.6522131531054942</v>
      </c>
      <c r="AD49" s="143">
        <f t="shared" si="1"/>
        <v>1.7423884003110812</v>
      </c>
      <c r="AE49" s="143">
        <f t="shared" si="1"/>
        <v>1.8356296059216581</v>
      </c>
      <c r="AF49" s="143">
        <f t="shared" si="1"/>
        <v>1.9320410125229945</v>
      </c>
      <c r="AG49" s="143">
        <f t="shared" si="1"/>
        <v>2.0317304069487765</v>
      </c>
      <c r="AH49" s="143">
        <f t="shared" si="1"/>
        <v>2.1348092407850352</v>
      </c>
      <c r="AI49" s="143">
        <f t="shared" si="1"/>
        <v>2.2413927549717263</v>
      </c>
      <c r="AJ49" s="143">
        <f t="shared" si="1"/>
        <v>2.3516001086407652</v>
      </c>
      <c r="AK49" s="143">
        <f t="shared" si="1"/>
        <v>2.4655545123345513</v>
      </c>
      <c r="AL49" s="143">
        <f t="shared" si="1"/>
        <v>2.5833833657539262</v>
      </c>
      <c r="AM49" s="143">
        <f t="shared" si="1"/>
        <v>2.7052184001895601</v>
      </c>
      <c r="AN49" s="143">
        <f t="shared" si="1"/>
        <v>2.831195825796005</v>
      </c>
      <c r="AO49" s="143">
        <f t="shared" si="1"/>
        <v>2.9614564838730693</v>
      </c>
      <c r="AP49" s="143">
        <f t="shared" si="1"/>
        <v>3.096146004324754</v>
      </c>
      <c r="AQ49" s="109"/>
      <c r="AR49" s="109"/>
      <c r="AS49" s="109"/>
    </row>
    <row r="50" spans="1:45" ht="16.5" thickBot="1" x14ac:dyDescent="0.25">
      <c r="A50" s="128" t="s">
        <v>551</v>
      </c>
      <c r="B50" s="249">
        <f>B59</f>
        <v>0</v>
      </c>
      <c r="C50" s="252">
        <f t="shared" ref="C50:K50" si="3">C59</f>
        <v>0</v>
      </c>
      <c r="D50" s="249">
        <f t="shared" si="3"/>
        <v>0</v>
      </c>
      <c r="E50" s="252">
        <f t="shared" si="3"/>
        <v>0</v>
      </c>
      <c r="F50" s="249">
        <f t="shared" si="3"/>
        <v>0</v>
      </c>
      <c r="G50" s="252">
        <f t="shared" si="3"/>
        <v>5584000</v>
      </c>
      <c r="H50" s="249">
        <f t="shared" si="3"/>
        <v>0</v>
      </c>
      <c r="I50" s="252">
        <f t="shared" si="3"/>
        <v>0</v>
      </c>
      <c r="J50" s="249">
        <f t="shared" si="3"/>
        <v>0</v>
      </c>
      <c r="K50" s="252">
        <f t="shared" si="3"/>
        <v>0</v>
      </c>
      <c r="L50" s="245">
        <f>'[3]ФМ (ТЭЦ-1 модерн.)'!N3*1000</f>
        <v>866529600.75271308</v>
      </c>
      <c r="M50" s="144">
        <f t="shared" ref="M50:AP50" si="4">M108*(1+M49)</f>
        <v>0</v>
      </c>
      <c r="N50" s="144">
        <f t="shared" si="4"/>
        <v>0</v>
      </c>
      <c r="O50" s="144">
        <f t="shared" si="4"/>
        <v>0</v>
      </c>
      <c r="P50" s="144">
        <f t="shared" si="4"/>
        <v>0</v>
      </c>
      <c r="Q50" s="144">
        <f t="shared" si="4"/>
        <v>0</v>
      </c>
      <c r="R50" s="144">
        <f t="shared" si="4"/>
        <v>0</v>
      </c>
      <c r="S50" s="144">
        <f t="shared" si="4"/>
        <v>0</v>
      </c>
      <c r="T50" s="144">
        <f t="shared" si="4"/>
        <v>0</v>
      </c>
      <c r="U50" s="144">
        <f t="shared" si="4"/>
        <v>0</v>
      </c>
      <c r="V50" s="144">
        <f t="shared" si="4"/>
        <v>0</v>
      </c>
      <c r="W50" s="144">
        <f t="shared" si="4"/>
        <v>0</v>
      </c>
      <c r="X50" s="144">
        <f t="shared" si="4"/>
        <v>0</v>
      </c>
      <c r="Y50" s="144">
        <f t="shared" si="4"/>
        <v>0</v>
      </c>
      <c r="Z50" s="144">
        <f t="shared" si="4"/>
        <v>0</v>
      </c>
      <c r="AA50" s="144">
        <f t="shared" si="4"/>
        <v>0</v>
      </c>
      <c r="AB50" s="144">
        <f t="shared" si="4"/>
        <v>0</v>
      </c>
      <c r="AC50" s="144">
        <f t="shared" si="4"/>
        <v>0</v>
      </c>
      <c r="AD50" s="144">
        <f t="shared" si="4"/>
        <v>0</v>
      </c>
      <c r="AE50" s="144">
        <f t="shared" si="4"/>
        <v>0</v>
      </c>
      <c r="AF50" s="144">
        <f t="shared" si="4"/>
        <v>0</v>
      </c>
      <c r="AG50" s="144">
        <f t="shared" si="4"/>
        <v>0</v>
      </c>
      <c r="AH50" s="144">
        <f t="shared" si="4"/>
        <v>0</v>
      </c>
      <c r="AI50" s="144">
        <f t="shared" si="4"/>
        <v>0</v>
      </c>
      <c r="AJ50" s="144">
        <f t="shared" si="4"/>
        <v>0</v>
      </c>
      <c r="AK50" s="144">
        <f t="shared" si="4"/>
        <v>0</v>
      </c>
      <c r="AL50" s="144">
        <f t="shared" si="4"/>
        <v>0</v>
      </c>
      <c r="AM50" s="144">
        <f t="shared" si="4"/>
        <v>0</v>
      </c>
      <c r="AN50" s="144">
        <f t="shared" si="4"/>
        <v>0</v>
      </c>
      <c r="AO50" s="144">
        <f t="shared" si="4"/>
        <v>0</v>
      </c>
      <c r="AP50" s="144">
        <f t="shared" si="4"/>
        <v>0</v>
      </c>
      <c r="AQ50" s="109"/>
      <c r="AR50" s="109"/>
      <c r="AS50" s="109"/>
    </row>
    <row r="51" spans="1:45" ht="16.5" thickBot="1" x14ac:dyDescent="0.25"/>
    <row r="52" spans="1:45" x14ac:dyDescent="0.2">
      <c r="A52" s="256" t="s">
        <v>599</v>
      </c>
      <c r="B52" s="253">
        <f>B58</f>
        <v>1</v>
      </c>
      <c r="C52" s="259">
        <f t="shared" ref="C52:AO52" si="5">C58</f>
        <v>2</v>
      </c>
      <c r="D52" s="253">
        <f t="shared" si="5"/>
        <v>3</v>
      </c>
      <c r="E52" s="259">
        <f t="shared" si="5"/>
        <v>4</v>
      </c>
      <c r="F52" s="253">
        <f t="shared" si="5"/>
        <v>5</v>
      </c>
      <c r="G52" s="259">
        <f t="shared" si="5"/>
        <v>6</v>
      </c>
      <c r="H52" s="253">
        <f t="shared" si="5"/>
        <v>7</v>
      </c>
      <c r="I52" s="259">
        <f t="shared" si="5"/>
        <v>8</v>
      </c>
      <c r="J52" s="253">
        <f t="shared" si="5"/>
        <v>9</v>
      </c>
      <c r="K52" s="259">
        <f t="shared" si="5"/>
        <v>10</v>
      </c>
      <c r="L52" s="229">
        <f t="shared" si="5"/>
        <v>11</v>
      </c>
      <c r="M52" s="145">
        <f t="shared" si="5"/>
        <v>12</v>
      </c>
      <c r="N52" s="145">
        <f t="shared" si="5"/>
        <v>13</v>
      </c>
      <c r="O52" s="145">
        <f t="shared" si="5"/>
        <v>14</v>
      </c>
      <c r="P52" s="145">
        <f t="shared" si="5"/>
        <v>15</v>
      </c>
      <c r="Q52" s="145">
        <f t="shared" si="5"/>
        <v>16</v>
      </c>
      <c r="R52" s="145">
        <f t="shared" si="5"/>
        <v>17</v>
      </c>
      <c r="S52" s="145">
        <f t="shared" si="5"/>
        <v>18</v>
      </c>
      <c r="T52" s="145">
        <f t="shared" si="5"/>
        <v>19</v>
      </c>
      <c r="U52" s="145">
        <f t="shared" si="5"/>
        <v>20</v>
      </c>
      <c r="V52" s="145">
        <f t="shared" si="5"/>
        <v>21</v>
      </c>
      <c r="W52" s="145">
        <f t="shared" si="5"/>
        <v>22</v>
      </c>
      <c r="X52" s="145">
        <f t="shared" si="5"/>
        <v>23</v>
      </c>
      <c r="Y52" s="145">
        <f t="shared" si="5"/>
        <v>24</v>
      </c>
      <c r="Z52" s="145">
        <f t="shared" si="5"/>
        <v>25</v>
      </c>
      <c r="AA52" s="145">
        <f t="shared" si="5"/>
        <v>26</v>
      </c>
      <c r="AB52" s="145">
        <f t="shared" si="5"/>
        <v>27</v>
      </c>
      <c r="AC52" s="145">
        <f t="shared" si="5"/>
        <v>28</v>
      </c>
      <c r="AD52" s="145">
        <f t="shared" si="5"/>
        <v>29</v>
      </c>
      <c r="AE52" s="145">
        <f t="shared" si="5"/>
        <v>30</v>
      </c>
      <c r="AF52" s="145">
        <f t="shared" si="5"/>
        <v>31</v>
      </c>
      <c r="AG52" s="145">
        <f t="shared" si="5"/>
        <v>32</v>
      </c>
      <c r="AH52" s="145">
        <f t="shared" si="5"/>
        <v>33</v>
      </c>
      <c r="AI52" s="145">
        <f t="shared" si="5"/>
        <v>34</v>
      </c>
      <c r="AJ52" s="145">
        <f t="shared" si="5"/>
        <v>35</v>
      </c>
      <c r="AK52" s="145">
        <f t="shared" si="5"/>
        <v>36</v>
      </c>
      <c r="AL52" s="145">
        <f t="shared" si="5"/>
        <v>37</v>
      </c>
      <c r="AM52" s="145">
        <f t="shared" si="5"/>
        <v>38</v>
      </c>
      <c r="AN52" s="145">
        <f t="shared" si="5"/>
        <v>39</v>
      </c>
      <c r="AO52" s="145">
        <f t="shared" si="5"/>
        <v>40</v>
      </c>
      <c r="AP52" s="145">
        <f>AP58</f>
        <v>41</v>
      </c>
    </row>
    <row r="53" spans="1:45" x14ac:dyDescent="0.2">
      <c r="A53" s="257" t="s">
        <v>331</v>
      </c>
      <c r="B53" s="254">
        <v>0</v>
      </c>
      <c r="C53" s="260">
        <f t="shared" ref="C53:AP53" si="6">B53+B54-B55</f>
        <v>0</v>
      </c>
      <c r="D53" s="254">
        <f t="shared" si="6"/>
        <v>0</v>
      </c>
      <c r="E53" s="260">
        <f t="shared" si="6"/>
        <v>0</v>
      </c>
      <c r="F53" s="254">
        <f t="shared" si="6"/>
        <v>0</v>
      </c>
      <c r="G53" s="260">
        <f t="shared" si="6"/>
        <v>0</v>
      </c>
      <c r="H53" s="254">
        <f t="shared" si="6"/>
        <v>0</v>
      </c>
      <c r="I53" s="260">
        <f t="shared" si="6"/>
        <v>0</v>
      </c>
      <c r="J53" s="254">
        <f t="shared" si="6"/>
        <v>0</v>
      </c>
      <c r="K53" s="260">
        <f t="shared" si="6"/>
        <v>0</v>
      </c>
      <c r="L53" s="230">
        <f t="shared" si="6"/>
        <v>0</v>
      </c>
      <c r="M53" s="146">
        <f t="shared" si="6"/>
        <v>0</v>
      </c>
      <c r="N53" s="146">
        <f t="shared" si="6"/>
        <v>0</v>
      </c>
      <c r="O53" s="146">
        <f t="shared" si="6"/>
        <v>0</v>
      </c>
      <c r="P53" s="146">
        <f t="shared" si="6"/>
        <v>0</v>
      </c>
      <c r="Q53" s="146">
        <f t="shared" si="6"/>
        <v>0</v>
      </c>
      <c r="R53" s="146">
        <f t="shared" si="6"/>
        <v>0</v>
      </c>
      <c r="S53" s="146">
        <f t="shared" si="6"/>
        <v>0</v>
      </c>
      <c r="T53" s="146">
        <f t="shared" si="6"/>
        <v>0</v>
      </c>
      <c r="U53" s="146">
        <f t="shared" si="6"/>
        <v>0</v>
      </c>
      <c r="V53" s="146">
        <f t="shared" si="6"/>
        <v>0</v>
      </c>
      <c r="W53" s="146">
        <f t="shared" si="6"/>
        <v>0</v>
      </c>
      <c r="X53" s="146">
        <f t="shared" si="6"/>
        <v>0</v>
      </c>
      <c r="Y53" s="146">
        <f t="shared" si="6"/>
        <v>0</v>
      </c>
      <c r="Z53" s="146">
        <f t="shared" si="6"/>
        <v>0</v>
      </c>
      <c r="AA53" s="146">
        <f t="shared" si="6"/>
        <v>0</v>
      </c>
      <c r="AB53" s="146">
        <f t="shared" si="6"/>
        <v>0</v>
      </c>
      <c r="AC53" s="146">
        <f t="shared" si="6"/>
        <v>0</v>
      </c>
      <c r="AD53" s="146">
        <f t="shared" si="6"/>
        <v>0</v>
      </c>
      <c r="AE53" s="146">
        <f t="shared" si="6"/>
        <v>0</v>
      </c>
      <c r="AF53" s="146">
        <f t="shared" si="6"/>
        <v>0</v>
      </c>
      <c r="AG53" s="146">
        <f t="shared" si="6"/>
        <v>0</v>
      </c>
      <c r="AH53" s="146">
        <f t="shared" si="6"/>
        <v>0</v>
      </c>
      <c r="AI53" s="146">
        <f t="shared" si="6"/>
        <v>0</v>
      </c>
      <c r="AJ53" s="146">
        <f t="shared" si="6"/>
        <v>0</v>
      </c>
      <c r="AK53" s="146">
        <f t="shared" si="6"/>
        <v>0</v>
      </c>
      <c r="AL53" s="146">
        <f t="shared" si="6"/>
        <v>0</v>
      </c>
      <c r="AM53" s="146">
        <f t="shared" si="6"/>
        <v>0</v>
      </c>
      <c r="AN53" s="146">
        <f t="shared" si="6"/>
        <v>0</v>
      </c>
      <c r="AO53" s="146">
        <f t="shared" si="6"/>
        <v>0</v>
      </c>
      <c r="AP53" s="146">
        <f t="shared" si="6"/>
        <v>0</v>
      </c>
    </row>
    <row r="54" spans="1:45" hidden="1" x14ac:dyDescent="0.2">
      <c r="A54" s="257" t="s">
        <v>330</v>
      </c>
      <c r="B54" s="254">
        <v>0</v>
      </c>
      <c r="C54" s="260">
        <v>0</v>
      </c>
      <c r="D54" s="254">
        <v>0</v>
      </c>
      <c r="E54" s="260">
        <v>0</v>
      </c>
      <c r="F54" s="254">
        <v>0</v>
      </c>
      <c r="G54" s="260">
        <v>0</v>
      </c>
      <c r="H54" s="254">
        <v>0</v>
      </c>
      <c r="I54" s="260">
        <v>0</v>
      </c>
      <c r="J54" s="254">
        <v>0</v>
      </c>
      <c r="K54" s="260">
        <v>0</v>
      </c>
      <c r="L54" s="230">
        <v>0</v>
      </c>
      <c r="M54" s="146">
        <v>0</v>
      </c>
      <c r="N54" s="146">
        <v>0</v>
      </c>
      <c r="O54" s="146">
        <v>0</v>
      </c>
      <c r="P54" s="146">
        <v>0</v>
      </c>
      <c r="Q54" s="146">
        <v>0</v>
      </c>
      <c r="R54" s="146">
        <v>0</v>
      </c>
      <c r="S54" s="146">
        <v>0</v>
      </c>
      <c r="T54" s="146">
        <v>0</v>
      </c>
      <c r="U54" s="146">
        <v>0</v>
      </c>
      <c r="V54" s="146">
        <v>0</v>
      </c>
      <c r="W54" s="146">
        <v>0</v>
      </c>
      <c r="X54" s="146">
        <v>0</v>
      </c>
      <c r="Y54" s="146">
        <v>0</v>
      </c>
      <c r="Z54" s="146">
        <v>0</v>
      </c>
      <c r="AA54" s="146">
        <v>0</v>
      </c>
      <c r="AB54" s="146">
        <v>0</v>
      </c>
      <c r="AC54" s="146">
        <v>0</v>
      </c>
      <c r="AD54" s="146">
        <v>0</v>
      </c>
      <c r="AE54" s="146">
        <v>0</v>
      </c>
      <c r="AF54" s="146">
        <v>0</v>
      </c>
      <c r="AG54" s="146">
        <v>0</v>
      </c>
      <c r="AH54" s="146">
        <v>0</v>
      </c>
      <c r="AI54" s="146">
        <v>0</v>
      </c>
      <c r="AJ54" s="146">
        <v>0</v>
      </c>
      <c r="AK54" s="146">
        <v>0</v>
      </c>
      <c r="AL54" s="146">
        <v>0</v>
      </c>
      <c r="AM54" s="146">
        <v>0</v>
      </c>
      <c r="AN54" s="146">
        <v>0</v>
      </c>
      <c r="AO54" s="146">
        <v>0</v>
      </c>
      <c r="AP54" s="146">
        <v>0</v>
      </c>
    </row>
    <row r="55" spans="1:45" ht="16.5" thickBot="1" x14ac:dyDescent="0.25">
      <c r="A55" s="258" t="s">
        <v>329</v>
      </c>
      <c r="B55" s="255">
        <v>0</v>
      </c>
      <c r="C55" s="261">
        <v>0</v>
      </c>
      <c r="D55" s="255">
        <v>0</v>
      </c>
      <c r="E55" s="261">
        <v>0</v>
      </c>
      <c r="F55" s="255">
        <v>0</v>
      </c>
      <c r="G55" s="261">
        <v>0</v>
      </c>
      <c r="H55" s="255">
        <v>0</v>
      </c>
      <c r="I55" s="261">
        <v>0</v>
      </c>
      <c r="J55" s="255">
        <v>0</v>
      </c>
      <c r="K55" s="261">
        <v>0</v>
      </c>
      <c r="L55" s="230">
        <f t="shared" ref="L55:AP55" si="7">IF(ROUND(L53,1)=0,0,K55+L54/$B$40)</f>
        <v>0</v>
      </c>
      <c r="M55" s="146">
        <f t="shared" si="7"/>
        <v>0</v>
      </c>
      <c r="N55" s="146">
        <f t="shared" si="7"/>
        <v>0</v>
      </c>
      <c r="O55" s="146">
        <f t="shared" si="7"/>
        <v>0</v>
      </c>
      <c r="P55" s="146">
        <f t="shared" si="7"/>
        <v>0</v>
      </c>
      <c r="Q55" s="146">
        <f t="shared" si="7"/>
        <v>0</v>
      </c>
      <c r="R55" s="146">
        <f t="shared" si="7"/>
        <v>0</v>
      </c>
      <c r="S55" s="146">
        <f t="shared" si="7"/>
        <v>0</v>
      </c>
      <c r="T55" s="146">
        <f t="shared" si="7"/>
        <v>0</v>
      </c>
      <c r="U55" s="146">
        <f t="shared" si="7"/>
        <v>0</v>
      </c>
      <c r="V55" s="146">
        <f t="shared" si="7"/>
        <v>0</v>
      </c>
      <c r="W55" s="146">
        <f t="shared" si="7"/>
        <v>0</v>
      </c>
      <c r="X55" s="146">
        <f t="shared" si="7"/>
        <v>0</v>
      </c>
      <c r="Y55" s="146">
        <f t="shared" si="7"/>
        <v>0</v>
      </c>
      <c r="Z55" s="146">
        <f t="shared" si="7"/>
        <v>0</v>
      </c>
      <c r="AA55" s="146">
        <f t="shared" si="7"/>
        <v>0</v>
      </c>
      <c r="AB55" s="146">
        <f t="shared" si="7"/>
        <v>0</v>
      </c>
      <c r="AC55" s="146">
        <f t="shared" si="7"/>
        <v>0</v>
      </c>
      <c r="AD55" s="146">
        <f t="shared" si="7"/>
        <v>0</v>
      </c>
      <c r="AE55" s="146">
        <f t="shared" si="7"/>
        <v>0</v>
      </c>
      <c r="AF55" s="146">
        <f t="shared" si="7"/>
        <v>0</v>
      </c>
      <c r="AG55" s="146">
        <f t="shared" si="7"/>
        <v>0</v>
      </c>
      <c r="AH55" s="146">
        <f t="shared" si="7"/>
        <v>0</v>
      </c>
      <c r="AI55" s="146">
        <f t="shared" si="7"/>
        <v>0</v>
      </c>
      <c r="AJ55" s="146">
        <f t="shared" si="7"/>
        <v>0</v>
      </c>
      <c r="AK55" s="146">
        <f t="shared" si="7"/>
        <v>0</v>
      </c>
      <c r="AL55" s="146">
        <f t="shared" si="7"/>
        <v>0</v>
      </c>
      <c r="AM55" s="146">
        <f t="shared" si="7"/>
        <v>0</v>
      </c>
      <c r="AN55" s="146">
        <f t="shared" si="7"/>
        <v>0</v>
      </c>
      <c r="AO55" s="146">
        <f t="shared" si="7"/>
        <v>0</v>
      </c>
      <c r="AP55" s="146">
        <f t="shared" si="7"/>
        <v>0</v>
      </c>
    </row>
    <row r="56" spans="1:45" ht="16.5" hidden="1" thickBot="1" x14ac:dyDescent="0.25">
      <c r="A56" s="231" t="s">
        <v>328</v>
      </c>
      <c r="B56" s="232">
        <f t="shared" ref="B56:AP56" si="8">AVERAGE(SUM(B53:B54),(SUM(B53:B54)-B55))*$B$42</f>
        <v>0</v>
      </c>
      <c r="C56" s="232">
        <f t="shared" si="8"/>
        <v>0</v>
      </c>
      <c r="D56" s="232">
        <f t="shared" si="8"/>
        <v>0</v>
      </c>
      <c r="E56" s="232">
        <f t="shared" si="8"/>
        <v>0</v>
      </c>
      <c r="F56" s="232">
        <f t="shared" si="8"/>
        <v>0</v>
      </c>
      <c r="G56" s="232">
        <f t="shared" si="8"/>
        <v>0</v>
      </c>
      <c r="H56" s="232">
        <f t="shared" si="8"/>
        <v>0</v>
      </c>
      <c r="I56" s="232">
        <f t="shared" si="8"/>
        <v>0</v>
      </c>
      <c r="J56" s="232">
        <f t="shared" si="8"/>
        <v>0</v>
      </c>
      <c r="K56" s="232">
        <f t="shared" si="8"/>
        <v>0</v>
      </c>
      <c r="L56" s="147">
        <f t="shared" si="8"/>
        <v>0</v>
      </c>
      <c r="M56" s="147">
        <f t="shared" si="8"/>
        <v>0</v>
      </c>
      <c r="N56" s="147">
        <f t="shared" si="8"/>
        <v>0</v>
      </c>
      <c r="O56" s="147">
        <f t="shared" si="8"/>
        <v>0</v>
      </c>
      <c r="P56" s="147">
        <f t="shared" si="8"/>
        <v>0</v>
      </c>
      <c r="Q56" s="147">
        <f t="shared" si="8"/>
        <v>0</v>
      </c>
      <c r="R56" s="147">
        <f t="shared" si="8"/>
        <v>0</v>
      </c>
      <c r="S56" s="147">
        <f t="shared" si="8"/>
        <v>0</v>
      </c>
      <c r="T56" s="147">
        <f t="shared" si="8"/>
        <v>0</v>
      </c>
      <c r="U56" s="147">
        <f t="shared" si="8"/>
        <v>0</v>
      </c>
      <c r="V56" s="147">
        <f t="shared" si="8"/>
        <v>0</v>
      </c>
      <c r="W56" s="147">
        <f t="shared" si="8"/>
        <v>0</v>
      </c>
      <c r="X56" s="147">
        <f t="shared" si="8"/>
        <v>0</v>
      </c>
      <c r="Y56" s="147">
        <f t="shared" si="8"/>
        <v>0</v>
      </c>
      <c r="Z56" s="147">
        <f t="shared" si="8"/>
        <v>0</v>
      </c>
      <c r="AA56" s="147">
        <f t="shared" si="8"/>
        <v>0</v>
      </c>
      <c r="AB56" s="147">
        <f t="shared" si="8"/>
        <v>0</v>
      </c>
      <c r="AC56" s="147">
        <f t="shared" si="8"/>
        <v>0</v>
      </c>
      <c r="AD56" s="147">
        <f t="shared" si="8"/>
        <v>0</v>
      </c>
      <c r="AE56" s="147">
        <f t="shared" si="8"/>
        <v>0</v>
      </c>
      <c r="AF56" s="147">
        <f t="shared" si="8"/>
        <v>0</v>
      </c>
      <c r="AG56" s="147">
        <f t="shared" si="8"/>
        <v>0</v>
      </c>
      <c r="AH56" s="147">
        <f t="shared" si="8"/>
        <v>0</v>
      </c>
      <c r="AI56" s="147">
        <f t="shared" si="8"/>
        <v>0</v>
      </c>
      <c r="AJ56" s="147">
        <f t="shared" si="8"/>
        <v>0</v>
      </c>
      <c r="AK56" s="147">
        <f t="shared" si="8"/>
        <v>0</v>
      </c>
      <c r="AL56" s="147">
        <f t="shared" si="8"/>
        <v>0</v>
      </c>
      <c r="AM56" s="147">
        <f t="shared" si="8"/>
        <v>0</v>
      </c>
      <c r="AN56" s="147">
        <f t="shared" si="8"/>
        <v>0</v>
      </c>
      <c r="AO56" s="147">
        <f t="shared" si="8"/>
        <v>0</v>
      </c>
      <c r="AP56" s="147">
        <f t="shared" si="8"/>
        <v>0</v>
      </c>
    </row>
    <row r="57" spans="1:45" s="150" customFormat="1" ht="16.5" thickBot="1" x14ac:dyDescent="0.25">
      <c r="A57" s="148"/>
      <c r="B57" s="149"/>
      <c r="C57" s="149"/>
      <c r="D57" s="149"/>
      <c r="E57" s="149"/>
      <c r="F57" s="149"/>
      <c r="G57" s="149"/>
      <c r="H57" s="149"/>
      <c r="I57" s="149"/>
      <c r="J57" s="149"/>
      <c r="K57" s="149"/>
      <c r="L57" s="149"/>
      <c r="M57" s="149"/>
      <c r="N57" s="149"/>
      <c r="O57" s="149"/>
      <c r="P57" s="149"/>
      <c r="Q57" s="149"/>
      <c r="R57" s="149"/>
      <c r="S57" s="149"/>
      <c r="T57" s="149"/>
      <c r="U57" s="149"/>
      <c r="V57" s="149"/>
      <c r="W57" s="149"/>
      <c r="X57" s="149"/>
      <c r="Y57" s="149"/>
      <c r="Z57" s="149"/>
      <c r="AA57" s="149"/>
      <c r="AB57" s="149"/>
      <c r="AC57" s="149"/>
      <c r="AD57" s="149"/>
      <c r="AE57" s="149"/>
      <c r="AF57" s="149"/>
      <c r="AG57" s="149"/>
      <c r="AH57" s="149"/>
      <c r="AI57" s="149"/>
      <c r="AJ57" s="149"/>
      <c r="AK57" s="149"/>
      <c r="AL57" s="149"/>
      <c r="AM57" s="149"/>
      <c r="AN57" s="149"/>
      <c r="AO57" s="149"/>
      <c r="AP57" s="149"/>
      <c r="AQ57" s="108"/>
      <c r="AR57" s="108"/>
      <c r="AS57" s="108"/>
    </row>
    <row r="58" spans="1:45" x14ac:dyDescent="0.2">
      <c r="A58" s="256" t="s">
        <v>552</v>
      </c>
      <c r="B58" s="253">
        <v>1</v>
      </c>
      <c r="C58" s="259">
        <f>B58+1</f>
        <v>2</v>
      </c>
      <c r="D58" s="253">
        <f t="shared" ref="D58:AP58" si="9">C58+1</f>
        <v>3</v>
      </c>
      <c r="E58" s="259">
        <f t="shared" si="9"/>
        <v>4</v>
      </c>
      <c r="F58" s="253">
        <f t="shared" si="9"/>
        <v>5</v>
      </c>
      <c r="G58" s="259">
        <f t="shared" si="9"/>
        <v>6</v>
      </c>
      <c r="H58" s="253">
        <f t="shared" si="9"/>
        <v>7</v>
      </c>
      <c r="I58" s="259">
        <f t="shared" si="9"/>
        <v>8</v>
      </c>
      <c r="J58" s="253">
        <f t="shared" si="9"/>
        <v>9</v>
      </c>
      <c r="K58" s="259">
        <f t="shared" si="9"/>
        <v>10</v>
      </c>
      <c r="L58" s="229">
        <f t="shared" si="9"/>
        <v>11</v>
      </c>
      <c r="M58" s="145">
        <f t="shared" si="9"/>
        <v>12</v>
      </c>
      <c r="N58" s="145">
        <f t="shared" si="9"/>
        <v>13</v>
      </c>
      <c r="O58" s="145">
        <f t="shared" si="9"/>
        <v>14</v>
      </c>
      <c r="P58" s="145">
        <f t="shared" si="9"/>
        <v>15</v>
      </c>
      <c r="Q58" s="145">
        <f t="shared" si="9"/>
        <v>16</v>
      </c>
      <c r="R58" s="145">
        <f t="shared" si="9"/>
        <v>17</v>
      </c>
      <c r="S58" s="145">
        <f t="shared" si="9"/>
        <v>18</v>
      </c>
      <c r="T58" s="145">
        <f t="shared" si="9"/>
        <v>19</v>
      </c>
      <c r="U58" s="145">
        <f t="shared" si="9"/>
        <v>20</v>
      </c>
      <c r="V58" s="145">
        <f t="shared" si="9"/>
        <v>21</v>
      </c>
      <c r="W58" s="145">
        <f t="shared" si="9"/>
        <v>22</v>
      </c>
      <c r="X58" s="145">
        <f t="shared" si="9"/>
        <v>23</v>
      </c>
      <c r="Y58" s="145">
        <f t="shared" si="9"/>
        <v>24</v>
      </c>
      <c r="Z58" s="145">
        <f t="shared" si="9"/>
        <v>25</v>
      </c>
      <c r="AA58" s="145">
        <f t="shared" si="9"/>
        <v>26</v>
      </c>
      <c r="AB58" s="145">
        <f t="shared" si="9"/>
        <v>27</v>
      </c>
      <c r="AC58" s="145">
        <f t="shared" si="9"/>
        <v>28</v>
      </c>
      <c r="AD58" s="145">
        <f t="shared" si="9"/>
        <v>29</v>
      </c>
      <c r="AE58" s="145">
        <f t="shared" si="9"/>
        <v>30</v>
      </c>
      <c r="AF58" s="145">
        <f t="shared" si="9"/>
        <v>31</v>
      </c>
      <c r="AG58" s="145">
        <f t="shared" si="9"/>
        <v>32</v>
      </c>
      <c r="AH58" s="145">
        <f t="shared" si="9"/>
        <v>33</v>
      </c>
      <c r="AI58" s="145">
        <f t="shared" si="9"/>
        <v>34</v>
      </c>
      <c r="AJ58" s="145">
        <f t="shared" si="9"/>
        <v>35</v>
      </c>
      <c r="AK58" s="145">
        <f t="shared" si="9"/>
        <v>36</v>
      </c>
      <c r="AL58" s="145">
        <f t="shared" si="9"/>
        <v>37</v>
      </c>
      <c r="AM58" s="145">
        <f t="shared" si="9"/>
        <v>38</v>
      </c>
      <c r="AN58" s="145">
        <f t="shared" si="9"/>
        <v>39</v>
      </c>
      <c r="AO58" s="145">
        <f t="shared" si="9"/>
        <v>40</v>
      </c>
      <c r="AP58" s="145">
        <f t="shared" si="9"/>
        <v>41</v>
      </c>
    </row>
    <row r="59" spans="1:45" ht="14.25" x14ac:dyDescent="0.2">
      <c r="A59" s="264" t="s">
        <v>327</v>
      </c>
      <c r="B59" s="262">
        <f>'6.2. Паспорт фин осв ввод'!P24*1000000/1.2</f>
        <v>0</v>
      </c>
      <c r="C59" s="268">
        <f>'6.2. Паспорт фин осв ввод'!T24*1000000/1.2</f>
        <v>0</v>
      </c>
      <c r="D59" s="262">
        <f>'6.2. Паспорт фин осв ввод'!X24*1000000/1.2</f>
        <v>0</v>
      </c>
      <c r="E59" s="268">
        <f>'6.2. Паспорт фин осв ввод'!AB24*1000000/1.2</f>
        <v>0</v>
      </c>
      <c r="F59" s="262">
        <f>'6.2. Паспорт фин осв ввод'!AF24*1000000/1.2</f>
        <v>0</v>
      </c>
      <c r="G59" s="268">
        <f>'6.2. Паспорт фин осв ввод'!AJ24*1000000/1.2</f>
        <v>5584000</v>
      </c>
      <c r="H59" s="262">
        <f>'6.2. Паспорт фин осв ввод'!AN24*1000000/1.2</f>
        <v>0</v>
      </c>
      <c r="I59" s="268">
        <f>'6.2. Паспорт фин осв ввод'!AR24*1000000/1.2</f>
        <v>0</v>
      </c>
      <c r="J59" s="262">
        <f>'6.2. Паспорт фин осв ввод'!AV24*1000000/1.2</f>
        <v>0</v>
      </c>
      <c r="K59" s="268">
        <f>'6.2. Паспорт фин осв ввод'!AZ24*1000000/1.2</f>
        <v>0</v>
      </c>
      <c r="L59" s="233">
        <f t="shared" ref="L59:AP59" si="10">L50*$B$28</f>
        <v>866529600.75271308</v>
      </c>
      <c r="M59" s="151">
        <f t="shared" si="10"/>
        <v>0</v>
      </c>
      <c r="N59" s="151">
        <f t="shared" si="10"/>
        <v>0</v>
      </c>
      <c r="O59" s="151">
        <f t="shared" si="10"/>
        <v>0</v>
      </c>
      <c r="P59" s="151">
        <f t="shared" si="10"/>
        <v>0</v>
      </c>
      <c r="Q59" s="151">
        <f t="shared" si="10"/>
        <v>0</v>
      </c>
      <c r="R59" s="151">
        <f t="shared" si="10"/>
        <v>0</v>
      </c>
      <c r="S59" s="151">
        <f t="shared" si="10"/>
        <v>0</v>
      </c>
      <c r="T59" s="151">
        <f t="shared" si="10"/>
        <v>0</v>
      </c>
      <c r="U59" s="151">
        <f t="shared" si="10"/>
        <v>0</v>
      </c>
      <c r="V59" s="151">
        <f t="shared" si="10"/>
        <v>0</v>
      </c>
      <c r="W59" s="151">
        <f t="shared" si="10"/>
        <v>0</v>
      </c>
      <c r="X59" s="151">
        <f t="shared" si="10"/>
        <v>0</v>
      </c>
      <c r="Y59" s="151">
        <f t="shared" si="10"/>
        <v>0</v>
      </c>
      <c r="Z59" s="151">
        <f t="shared" si="10"/>
        <v>0</v>
      </c>
      <c r="AA59" s="151">
        <f t="shared" si="10"/>
        <v>0</v>
      </c>
      <c r="AB59" s="151">
        <f t="shared" si="10"/>
        <v>0</v>
      </c>
      <c r="AC59" s="151">
        <f t="shared" si="10"/>
        <v>0</v>
      </c>
      <c r="AD59" s="151">
        <f t="shared" si="10"/>
        <v>0</v>
      </c>
      <c r="AE59" s="151">
        <f t="shared" si="10"/>
        <v>0</v>
      </c>
      <c r="AF59" s="151">
        <f t="shared" si="10"/>
        <v>0</v>
      </c>
      <c r="AG59" s="151">
        <f t="shared" si="10"/>
        <v>0</v>
      </c>
      <c r="AH59" s="151">
        <f t="shared" si="10"/>
        <v>0</v>
      </c>
      <c r="AI59" s="151">
        <f t="shared" si="10"/>
        <v>0</v>
      </c>
      <c r="AJ59" s="151">
        <f t="shared" si="10"/>
        <v>0</v>
      </c>
      <c r="AK59" s="151">
        <f t="shared" si="10"/>
        <v>0</v>
      </c>
      <c r="AL59" s="151">
        <f t="shared" si="10"/>
        <v>0</v>
      </c>
      <c r="AM59" s="151">
        <f t="shared" si="10"/>
        <v>0</v>
      </c>
      <c r="AN59" s="151">
        <f t="shared" si="10"/>
        <v>0</v>
      </c>
      <c r="AO59" s="151">
        <f t="shared" si="10"/>
        <v>0</v>
      </c>
      <c r="AP59" s="151">
        <f t="shared" si="10"/>
        <v>0</v>
      </c>
    </row>
    <row r="60" spans="1:45" x14ac:dyDescent="0.2">
      <c r="A60" s="257" t="s">
        <v>326</v>
      </c>
      <c r="B60" s="254">
        <f t="shared" ref="B60:Z60" si="11">SUM(B61:B65)</f>
        <v>0</v>
      </c>
      <c r="C60" s="260">
        <f t="shared" si="11"/>
        <v>0</v>
      </c>
      <c r="D60" s="254">
        <f>SUM(D61:D65)</f>
        <v>0</v>
      </c>
      <c r="E60" s="260">
        <f t="shared" si="11"/>
        <v>0</v>
      </c>
      <c r="F60" s="254">
        <f t="shared" si="11"/>
        <v>0</v>
      </c>
      <c r="G60" s="260">
        <f t="shared" si="11"/>
        <v>0</v>
      </c>
      <c r="H60" s="254">
        <f t="shared" si="11"/>
        <v>0</v>
      </c>
      <c r="I60" s="260">
        <f t="shared" si="11"/>
        <v>0</v>
      </c>
      <c r="J60" s="254">
        <f t="shared" si="11"/>
        <v>0</v>
      </c>
      <c r="K60" s="260">
        <f t="shared" si="11"/>
        <v>0</v>
      </c>
      <c r="L60" s="230">
        <f t="shared" si="11"/>
        <v>699190413.58462811</v>
      </c>
      <c r="M60" s="146">
        <f t="shared" si="11"/>
        <v>0</v>
      </c>
      <c r="N60" s="146">
        <f t="shared" si="11"/>
        <v>0</v>
      </c>
      <c r="O60" s="146">
        <f t="shared" si="11"/>
        <v>0</v>
      </c>
      <c r="P60" s="146">
        <f t="shared" si="11"/>
        <v>0</v>
      </c>
      <c r="Q60" s="146">
        <f t="shared" si="11"/>
        <v>0</v>
      </c>
      <c r="R60" s="146">
        <f t="shared" si="11"/>
        <v>0</v>
      </c>
      <c r="S60" s="146">
        <f t="shared" si="11"/>
        <v>0</v>
      </c>
      <c r="T60" s="146">
        <f t="shared" si="11"/>
        <v>0</v>
      </c>
      <c r="U60" s="146">
        <f t="shared" si="11"/>
        <v>0</v>
      </c>
      <c r="V60" s="146">
        <f t="shared" si="11"/>
        <v>0</v>
      </c>
      <c r="W60" s="146">
        <f t="shared" si="11"/>
        <v>0</v>
      </c>
      <c r="X60" s="146">
        <f t="shared" si="11"/>
        <v>0</v>
      </c>
      <c r="Y60" s="146">
        <f t="shared" si="11"/>
        <v>0</v>
      </c>
      <c r="Z60" s="146">
        <f t="shared" si="11"/>
        <v>0</v>
      </c>
      <c r="AA60" s="146">
        <f t="shared" ref="AA60:AP60" si="12">SUM(AA61:AA65)</f>
        <v>0</v>
      </c>
      <c r="AB60" s="146">
        <f t="shared" si="12"/>
        <v>0</v>
      </c>
      <c r="AC60" s="146">
        <f t="shared" si="12"/>
        <v>0</v>
      </c>
      <c r="AD60" s="146">
        <f t="shared" si="12"/>
        <v>0</v>
      </c>
      <c r="AE60" s="146">
        <f t="shared" si="12"/>
        <v>0</v>
      </c>
      <c r="AF60" s="146">
        <f t="shared" si="12"/>
        <v>0</v>
      </c>
      <c r="AG60" s="146">
        <f t="shared" si="12"/>
        <v>0</v>
      </c>
      <c r="AH60" s="146">
        <f t="shared" si="12"/>
        <v>0</v>
      </c>
      <c r="AI60" s="146">
        <f t="shared" si="12"/>
        <v>0</v>
      </c>
      <c r="AJ60" s="146">
        <f t="shared" si="12"/>
        <v>0</v>
      </c>
      <c r="AK60" s="146">
        <f t="shared" si="12"/>
        <v>0</v>
      </c>
      <c r="AL60" s="146">
        <f t="shared" si="12"/>
        <v>0</v>
      </c>
      <c r="AM60" s="146">
        <f t="shared" si="12"/>
        <v>0</v>
      </c>
      <c r="AN60" s="146">
        <f t="shared" si="12"/>
        <v>0</v>
      </c>
      <c r="AO60" s="146">
        <f t="shared" si="12"/>
        <v>0</v>
      </c>
      <c r="AP60" s="146">
        <f t="shared" si="12"/>
        <v>0</v>
      </c>
    </row>
    <row r="61" spans="1:45" x14ac:dyDescent="0.2">
      <c r="A61" s="265" t="s">
        <v>325</v>
      </c>
      <c r="B61" s="254">
        <v>0</v>
      </c>
      <c r="C61" s="260">
        <v>0</v>
      </c>
      <c r="D61" s="254">
        <v>0</v>
      </c>
      <c r="E61" s="260">
        <v>0</v>
      </c>
      <c r="F61" s="254">
        <v>0</v>
      </c>
      <c r="G61" s="260">
        <v>0</v>
      </c>
      <c r="H61" s="254">
        <v>0</v>
      </c>
      <c r="I61" s="260">
        <v>0</v>
      </c>
      <c r="J61" s="254">
        <v>0</v>
      </c>
      <c r="K61" s="260">
        <v>0</v>
      </c>
      <c r="L61" s="230">
        <f>'[3]ФМ (ТЭЦ-1 модерн.)'!N45*1000</f>
        <v>104876575.69578366</v>
      </c>
      <c r="M61" s="146">
        <f t="shared" ref="M61:AP61" si="13">-IF(M$47&lt;=$B$30,0,$B$29*(1+M$49)*$B$28)</f>
        <v>0</v>
      </c>
      <c r="N61" s="146">
        <f t="shared" si="13"/>
        <v>0</v>
      </c>
      <c r="O61" s="146">
        <f t="shared" si="13"/>
        <v>0</v>
      </c>
      <c r="P61" s="146">
        <f t="shared" si="13"/>
        <v>0</v>
      </c>
      <c r="Q61" s="146">
        <f t="shared" si="13"/>
        <v>0</v>
      </c>
      <c r="R61" s="146">
        <f t="shared" si="13"/>
        <v>0</v>
      </c>
      <c r="S61" s="146">
        <f t="shared" si="13"/>
        <v>0</v>
      </c>
      <c r="T61" s="146">
        <f t="shared" si="13"/>
        <v>0</v>
      </c>
      <c r="U61" s="146">
        <f t="shared" si="13"/>
        <v>0</v>
      </c>
      <c r="V61" s="146">
        <f t="shared" si="13"/>
        <v>0</v>
      </c>
      <c r="W61" s="146">
        <f t="shared" si="13"/>
        <v>0</v>
      </c>
      <c r="X61" s="146">
        <f t="shared" si="13"/>
        <v>0</v>
      </c>
      <c r="Y61" s="146">
        <f t="shared" si="13"/>
        <v>0</v>
      </c>
      <c r="Z61" s="146">
        <f t="shared" si="13"/>
        <v>0</v>
      </c>
      <c r="AA61" s="146">
        <f t="shared" si="13"/>
        <v>0</v>
      </c>
      <c r="AB61" s="146">
        <f t="shared" si="13"/>
        <v>0</v>
      </c>
      <c r="AC61" s="146">
        <f t="shared" si="13"/>
        <v>0</v>
      </c>
      <c r="AD61" s="146">
        <f t="shared" si="13"/>
        <v>0</v>
      </c>
      <c r="AE61" s="146">
        <f t="shared" si="13"/>
        <v>0</v>
      </c>
      <c r="AF61" s="146">
        <f t="shared" si="13"/>
        <v>0</v>
      </c>
      <c r="AG61" s="146">
        <f t="shared" si="13"/>
        <v>0</v>
      </c>
      <c r="AH61" s="146">
        <f t="shared" si="13"/>
        <v>0</v>
      </c>
      <c r="AI61" s="146">
        <f t="shared" si="13"/>
        <v>0</v>
      </c>
      <c r="AJ61" s="146">
        <f t="shared" si="13"/>
        <v>0</v>
      </c>
      <c r="AK61" s="146">
        <f t="shared" si="13"/>
        <v>0</v>
      </c>
      <c r="AL61" s="146">
        <f t="shared" si="13"/>
        <v>0</v>
      </c>
      <c r="AM61" s="146">
        <f t="shared" si="13"/>
        <v>0</v>
      </c>
      <c r="AN61" s="146">
        <f t="shared" si="13"/>
        <v>0</v>
      </c>
      <c r="AO61" s="146">
        <f t="shared" si="13"/>
        <v>0</v>
      </c>
      <c r="AP61" s="146">
        <f t="shared" si="13"/>
        <v>0</v>
      </c>
    </row>
    <row r="62" spans="1:45" x14ac:dyDescent="0.2">
      <c r="A62" s="265" t="s">
        <v>597</v>
      </c>
      <c r="B62" s="254">
        <v>0</v>
      </c>
      <c r="C62" s="260">
        <v>0</v>
      </c>
      <c r="D62" s="254">
        <v>0</v>
      </c>
      <c r="E62" s="260">
        <v>0</v>
      </c>
      <c r="F62" s="254">
        <v>0</v>
      </c>
      <c r="G62" s="260">
        <v>0</v>
      </c>
      <c r="H62" s="254">
        <v>0</v>
      </c>
      <c r="I62" s="260">
        <v>0</v>
      </c>
      <c r="J62" s="254">
        <v>0</v>
      </c>
      <c r="K62" s="260">
        <v>0</v>
      </c>
      <c r="L62" s="230">
        <f>'[3]ФМ (ТЭЦ-1 модерн.)'!N42*1000</f>
        <v>468014933.24228203</v>
      </c>
      <c r="M62" s="146"/>
      <c r="N62" s="146"/>
      <c r="O62" s="146"/>
      <c r="P62" s="146"/>
      <c r="Q62" s="146"/>
      <c r="R62" s="146"/>
      <c r="S62" s="146"/>
      <c r="T62" s="146"/>
      <c r="U62" s="146"/>
      <c r="V62" s="146"/>
      <c r="W62" s="146"/>
      <c r="X62" s="146"/>
      <c r="Y62" s="146"/>
      <c r="Z62" s="146"/>
      <c r="AA62" s="146"/>
      <c r="AB62" s="146"/>
      <c r="AC62" s="146"/>
      <c r="AD62" s="146"/>
      <c r="AE62" s="146"/>
      <c r="AF62" s="146"/>
      <c r="AG62" s="146"/>
      <c r="AH62" s="146"/>
      <c r="AI62" s="146"/>
      <c r="AJ62" s="146"/>
      <c r="AK62" s="146"/>
      <c r="AL62" s="146"/>
      <c r="AM62" s="146"/>
      <c r="AN62" s="146"/>
      <c r="AO62" s="146"/>
      <c r="AP62" s="146"/>
    </row>
    <row r="63" spans="1:45" x14ac:dyDescent="0.2">
      <c r="A63" s="265" t="s">
        <v>598</v>
      </c>
      <c r="B63" s="254">
        <v>0</v>
      </c>
      <c r="C63" s="260">
        <v>0</v>
      </c>
      <c r="D63" s="254">
        <v>0</v>
      </c>
      <c r="E63" s="260">
        <v>0</v>
      </c>
      <c r="F63" s="254">
        <v>0</v>
      </c>
      <c r="G63" s="260">
        <v>0</v>
      </c>
      <c r="H63" s="254">
        <v>0</v>
      </c>
      <c r="I63" s="260">
        <v>0</v>
      </c>
      <c r="J63" s="254">
        <v>0</v>
      </c>
      <c r="K63" s="260">
        <v>0</v>
      </c>
      <c r="L63" s="230">
        <f>'[3]ФМ (ТЭЦ-1 модерн.)'!N43*1000</f>
        <v>29144159.767545972</v>
      </c>
      <c r="M63" s="146"/>
      <c r="N63" s="146"/>
      <c r="O63" s="146"/>
      <c r="P63" s="146"/>
      <c r="Q63" s="146"/>
      <c r="R63" s="146"/>
      <c r="S63" s="146"/>
      <c r="T63" s="146"/>
      <c r="U63" s="146"/>
      <c r="V63" s="146"/>
      <c r="W63" s="146"/>
      <c r="X63" s="146"/>
      <c r="Y63" s="146"/>
      <c r="Z63" s="146"/>
      <c r="AA63" s="146"/>
      <c r="AB63" s="146"/>
      <c r="AC63" s="146"/>
      <c r="AD63" s="146"/>
      <c r="AE63" s="146"/>
      <c r="AF63" s="146"/>
      <c r="AG63" s="146"/>
      <c r="AH63" s="146"/>
      <c r="AI63" s="146"/>
      <c r="AJ63" s="146"/>
      <c r="AK63" s="146"/>
      <c r="AL63" s="146"/>
      <c r="AM63" s="146"/>
      <c r="AN63" s="146"/>
      <c r="AO63" s="146"/>
      <c r="AP63" s="146"/>
    </row>
    <row r="64" spans="1:45" x14ac:dyDescent="0.2">
      <c r="A64" s="265" t="s">
        <v>324</v>
      </c>
      <c r="B64" s="254">
        <v>0</v>
      </c>
      <c r="C64" s="260">
        <v>0</v>
      </c>
      <c r="D64" s="254">
        <v>0</v>
      </c>
      <c r="E64" s="260">
        <v>0</v>
      </c>
      <c r="F64" s="254">
        <v>0</v>
      </c>
      <c r="G64" s="260">
        <v>0</v>
      </c>
      <c r="H64" s="254">
        <v>0</v>
      </c>
      <c r="I64" s="260">
        <v>0</v>
      </c>
      <c r="J64" s="254">
        <v>0</v>
      </c>
      <c r="K64" s="260">
        <v>0</v>
      </c>
      <c r="L64" s="230">
        <f>'[3]ФМ (ТЭЦ-1 модерн.)'!N41*1000-'[3]ФМ (ТЭЦ-1 модерн.)'!N47*1000-L61-L62-L63-L65</f>
        <v>77934055.390466094</v>
      </c>
      <c r="M64" s="146"/>
      <c r="N64" s="146"/>
      <c r="O64" s="146"/>
      <c r="P64" s="146"/>
      <c r="Q64" s="146"/>
      <c r="R64" s="146"/>
      <c r="S64" s="146"/>
      <c r="T64" s="146"/>
      <c r="U64" s="146"/>
      <c r="V64" s="146"/>
      <c r="W64" s="146"/>
      <c r="X64" s="146"/>
      <c r="Y64" s="146"/>
      <c r="Z64" s="146"/>
      <c r="AA64" s="146"/>
      <c r="AB64" s="146"/>
      <c r="AC64" s="146"/>
      <c r="AD64" s="146"/>
      <c r="AE64" s="146"/>
      <c r="AF64" s="146"/>
      <c r="AG64" s="146"/>
      <c r="AH64" s="146"/>
      <c r="AI64" s="146"/>
      <c r="AJ64" s="146"/>
      <c r="AK64" s="146"/>
      <c r="AL64" s="146"/>
      <c r="AM64" s="146"/>
      <c r="AN64" s="146"/>
      <c r="AO64" s="146"/>
      <c r="AP64" s="146"/>
    </row>
    <row r="65" spans="1:45" ht="31.5" x14ac:dyDescent="0.2">
      <c r="A65" s="265" t="s">
        <v>553</v>
      </c>
      <c r="B65" s="254">
        <v>0</v>
      </c>
      <c r="C65" s="260">
        <v>0</v>
      </c>
      <c r="D65" s="254">
        <v>0</v>
      </c>
      <c r="E65" s="260">
        <v>0</v>
      </c>
      <c r="F65" s="254">
        <v>0</v>
      </c>
      <c r="G65" s="260">
        <v>0</v>
      </c>
      <c r="H65" s="254">
        <v>0</v>
      </c>
      <c r="I65" s="260">
        <v>0</v>
      </c>
      <c r="J65" s="254">
        <v>0</v>
      </c>
      <c r="K65" s="260">
        <v>0</v>
      </c>
      <c r="L65" s="230">
        <f>'[3]ФМ (ТЭЦ-1 модерн.)'!N48*1000</f>
        <v>19220689.488550395</v>
      </c>
      <c r="M65" s="146"/>
      <c r="N65" s="146"/>
      <c r="O65" s="146"/>
      <c r="P65" s="146"/>
      <c r="Q65" s="146"/>
      <c r="R65" s="146"/>
      <c r="S65" s="146"/>
      <c r="T65" s="146"/>
      <c r="U65" s="146"/>
      <c r="V65" s="146"/>
      <c r="W65" s="146"/>
      <c r="X65" s="146"/>
      <c r="Y65" s="146"/>
      <c r="Z65" s="146"/>
      <c r="AA65" s="146"/>
      <c r="AB65" s="146"/>
      <c r="AC65" s="146"/>
      <c r="AD65" s="146"/>
      <c r="AE65" s="146"/>
      <c r="AF65" s="146"/>
      <c r="AG65" s="146"/>
      <c r="AH65" s="146"/>
      <c r="AI65" s="146"/>
      <c r="AJ65" s="146"/>
      <c r="AK65" s="146"/>
      <c r="AL65" s="146"/>
      <c r="AM65" s="146"/>
      <c r="AN65" s="146"/>
      <c r="AO65" s="146"/>
      <c r="AP65" s="146"/>
    </row>
    <row r="66" spans="1:45" ht="28.5" x14ac:dyDescent="0.2">
      <c r="A66" s="266" t="s">
        <v>323</v>
      </c>
      <c r="B66" s="262">
        <f>B59-B60</f>
        <v>0</v>
      </c>
      <c r="C66" s="268">
        <f t="shared" ref="C66:L66" si="14">C59-C60</f>
        <v>0</v>
      </c>
      <c r="D66" s="262">
        <f t="shared" si="14"/>
        <v>0</v>
      </c>
      <c r="E66" s="268">
        <f t="shared" si="14"/>
        <v>0</v>
      </c>
      <c r="F66" s="262">
        <f t="shared" si="14"/>
        <v>0</v>
      </c>
      <c r="G66" s="268">
        <f t="shared" si="14"/>
        <v>5584000</v>
      </c>
      <c r="H66" s="262">
        <f t="shared" si="14"/>
        <v>0</v>
      </c>
      <c r="I66" s="268">
        <f t="shared" si="14"/>
        <v>0</v>
      </c>
      <c r="J66" s="262">
        <f t="shared" si="14"/>
        <v>0</v>
      </c>
      <c r="K66" s="268">
        <f t="shared" si="14"/>
        <v>0</v>
      </c>
      <c r="L66" s="233">
        <f t="shared" si="14"/>
        <v>167339187.16808498</v>
      </c>
      <c r="M66" s="151">
        <f t="shared" ref="M66:AO66" si="15">M59+M60</f>
        <v>0</v>
      </c>
      <c r="N66" s="151">
        <f t="shared" si="15"/>
        <v>0</v>
      </c>
      <c r="O66" s="151">
        <f t="shared" si="15"/>
        <v>0</v>
      </c>
      <c r="P66" s="151">
        <f t="shared" si="15"/>
        <v>0</v>
      </c>
      <c r="Q66" s="151">
        <f t="shared" si="15"/>
        <v>0</v>
      </c>
      <c r="R66" s="151">
        <f t="shared" si="15"/>
        <v>0</v>
      </c>
      <c r="S66" s="151">
        <f t="shared" si="15"/>
        <v>0</v>
      </c>
      <c r="T66" s="151">
        <f t="shared" si="15"/>
        <v>0</v>
      </c>
      <c r="U66" s="151">
        <f t="shared" si="15"/>
        <v>0</v>
      </c>
      <c r="V66" s="151">
        <f t="shared" si="15"/>
        <v>0</v>
      </c>
      <c r="W66" s="151">
        <f t="shared" si="15"/>
        <v>0</v>
      </c>
      <c r="X66" s="151">
        <f t="shared" si="15"/>
        <v>0</v>
      </c>
      <c r="Y66" s="151">
        <f t="shared" si="15"/>
        <v>0</v>
      </c>
      <c r="Z66" s="151">
        <f t="shared" si="15"/>
        <v>0</v>
      </c>
      <c r="AA66" s="151">
        <f t="shared" si="15"/>
        <v>0</v>
      </c>
      <c r="AB66" s="151">
        <f t="shared" si="15"/>
        <v>0</v>
      </c>
      <c r="AC66" s="151">
        <f t="shared" si="15"/>
        <v>0</v>
      </c>
      <c r="AD66" s="151">
        <f t="shared" si="15"/>
        <v>0</v>
      </c>
      <c r="AE66" s="151">
        <f t="shared" si="15"/>
        <v>0</v>
      </c>
      <c r="AF66" s="151">
        <f t="shared" si="15"/>
        <v>0</v>
      </c>
      <c r="AG66" s="151">
        <f t="shared" si="15"/>
        <v>0</v>
      </c>
      <c r="AH66" s="151">
        <f t="shared" si="15"/>
        <v>0</v>
      </c>
      <c r="AI66" s="151">
        <f t="shared" si="15"/>
        <v>0</v>
      </c>
      <c r="AJ66" s="151">
        <f t="shared" si="15"/>
        <v>0</v>
      </c>
      <c r="AK66" s="151">
        <f t="shared" si="15"/>
        <v>0</v>
      </c>
      <c r="AL66" s="151">
        <f t="shared" si="15"/>
        <v>0</v>
      </c>
      <c r="AM66" s="151">
        <f t="shared" si="15"/>
        <v>0</v>
      </c>
      <c r="AN66" s="151">
        <f t="shared" si="15"/>
        <v>0</v>
      </c>
      <c r="AO66" s="151">
        <f t="shared" si="15"/>
        <v>0</v>
      </c>
      <c r="AP66" s="151">
        <f>AP59+AP60</f>
        <v>0</v>
      </c>
    </row>
    <row r="67" spans="1:45" x14ac:dyDescent="0.2">
      <c r="A67" s="265" t="s">
        <v>318</v>
      </c>
      <c r="B67" s="254">
        <f>B59</f>
        <v>0</v>
      </c>
      <c r="C67" s="260">
        <f>C59</f>
        <v>0</v>
      </c>
      <c r="D67" s="254">
        <f>D59</f>
        <v>0</v>
      </c>
      <c r="E67" s="254">
        <f t="shared" ref="E67:K67" si="16">E59</f>
        <v>0</v>
      </c>
      <c r="F67" s="254">
        <f t="shared" si="16"/>
        <v>0</v>
      </c>
      <c r="G67" s="254">
        <f t="shared" si="16"/>
        <v>5584000</v>
      </c>
      <c r="H67" s="254">
        <f t="shared" si="16"/>
        <v>0</v>
      </c>
      <c r="I67" s="254">
        <f t="shared" si="16"/>
        <v>0</v>
      </c>
      <c r="J67" s="254">
        <f t="shared" si="16"/>
        <v>0</v>
      </c>
      <c r="K67" s="254">
        <f t="shared" si="16"/>
        <v>0</v>
      </c>
      <c r="L67" s="230">
        <f>'[3]ФМ (ТЭЦ-1 модерн.)'!N47*1000</f>
        <v>80034188.327320218</v>
      </c>
      <c r="M67" s="146">
        <f t="shared" ref="M67:AP67" si="17">L67</f>
        <v>80034188.327320218</v>
      </c>
      <c r="N67" s="146">
        <f t="shared" si="17"/>
        <v>80034188.327320218</v>
      </c>
      <c r="O67" s="146">
        <f t="shared" si="17"/>
        <v>80034188.327320218</v>
      </c>
      <c r="P67" s="146">
        <f t="shared" si="17"/>
        <v>80034188.327320218</v>
      </c>
      <c r="Q67" s="146">
        <f t="shared" si="17"/>
        <v>80034188.327320218</v>
      </c>
      <c r="R67" s="146">
        <f t="shared" si="17"/>
        <v>80034188.327320218</v>
      </c>
      <c r="S67" s="146">
        <f t="shared" si="17"/>
        <v>80034188.327320218</v>
      </c>
      <c r="T67" s="146">
        <f t="shared" si="17"/>
        <v>80034188.327320218</v>
      </c>
      <c r="U67" s="146">
        <f t="shared" si="17"/>
        <v>80034188.327320218</v>
      </c>
      <c r="V67" s="146">
        <f t="shared" si="17"/>
        <v>80034188.327320218</v>
      </c>
      <c r="W67" s="146">
        <f t="shared" si="17"/>
        <v>80034188.327320218</v>
      </c>
      <c r="X67" s="146">
        <f t="shared" si="17"/>
        <v>80034188.327320218</v>
      </c>
      <c r="Y67" s="146">
        <f t="shared" si="17"/>
        <v>80034188.327320218</v>
      </c>
      <c r="Z67" s="146">
        <f t="shared" si="17"/>
        <v>80034188.327320218</v>
      </c>
      <c r="AA67" s="146">
        <f t="shared" si="17"/>
        <v>80034188.327320218</v>
      </c>
      <c r="AB67" s="146">
        <f t="shared" si="17"/>
        <v>80034188.327320218</v>
      </c>
      <c r="AC67" s="146">
        <f t="shared" si="17"/>
        <v>80034188.327320218</v>
      </c>
      <c r="AD67" s="146">
        <f t="shared" si="17"/>
        <v>80034188.327320218</v>
      </c>
      <c r="AE67" s="146">
        <f t="shared" si="17"/>
        <v>80034188.327320218</v>
      </c>
      <c r="AF67" s="146">
        <f t="shared" si="17"/>
        <v>80034188.327320218</v>
      </c>
      <c r="AG67" s="146">
        <f t="shared" si="17"/>
        <v>80034188.327320218</v>
      </c>
      <c r="AH67" s="146">
        <f t="shared" si="17"/>
        <v>80034188.327320218</v>
      </c>
      <c r="AI67" s="146">
        <f t="shared" si="17"/>
        <v>80034188.327320218</v>
      </c>
      <c r="AJ67" s="146">
        <f t="shared" si="17"/>
        <v>80034188.327320218</v>
      </c>
      <c r="AK67" s="146">
        <f t="shared" si="17"/>
        <v>80034188.327320218</v>
      </c>
      <c r="AL67" s="146">
        <f t="shared" si="17"/>
        <v>80034188.327320218</v>
      </c>
      <c r="AM67" s="146">
        <f t="shared" si="17"/>
        <v>80034188.327320218</v>
      </c>
      <c r="AN67" s="146">
        <f t="shared" si="17"/>
        <v>80034188.327320218</v>
      </c>
      <c r="AO67" s="146">
        <f t="shared" si="17"/>
        <v>80034188.327320218</v>
      </c>
      <c r="AP67" s="146">
        <f t="shared" si="17"/>
        <v>80034188.327320218</v>
      </c>
      <c r="AQ67" s="153">
        <f>SUM(B67:AA67)/1.18</f>
        <v>1089941536.6416302</v>
      </c>
      <c r="AR67" s="154">
        <f>SUM(B67:AF67)/1.18</f>
        <v>1429069453.2828171</v>
      </c>
      <c r="AS67" s="154">
        <f>SUM(B67:AP67)/1.18</f>
        <v>2107325286.5651908</v>
      </c>
    </row>
    <row r="68" spans="1:45" ht="28.5" x14ac:dyDescent="0.2">
      <c r="A68" s="266" t="s">
        <v>319</v>
      </c>
      <c r="B68" s="262">
        <f>B66-B67</f>
        <v>0</v>
      </c>
      <c r="C68" s="268">
        <f t="shared" ref="C68:L68" si="18">C66-C67</f>
        <v>0</v>
      </c>
      <c r="D68" s="262">
        <f t="shared" si="18"/>
        <v>0</v>
      </c>
      <c r="E68" s="268">
        <f t="shared" si="18"/>
        <v>0</v>
      </c>
      <c r="F68" s="262">
        <f t="shared" si="18"/>
        <v>0</v>
      </c>
      <c r="G68" s="268">
        <f t="shared" si="18"/>
        <v>0</v>
      </c>
      <c r="H68" s="262">
        <f t="shared" si="18"/>
        <v>0</v>
      </c>
      <c r="I68" s="268">
        <f t="shared" si="18"/>
        <v>0</v>
      </c>
      <c r="J68" s="262">
        <f t="shared" si="18"/>
        <v>0</v>
      </c>
      <c r="K68" s="268">
        <f t="shared" si="18"/>
        <v>0</v>
      </c>
      <c r="L68" s="233">
        <f t="shared" si="18"/>
        <v>87304998.840764761</v>
      </c>
      <c r="M68" s="151">
        <f t="shared" ref="M68:AO68" si="19">M66+M67</f>
        <v>80034188.327320218</v>
      </c>
      <c r="N68" s="151">
        <f t="shared" si="19"/>
        <v>80034188.327320218</v>
      </c>
      <c r="O68" s="151">
        <f t="shared" si="19"/>
        <v>80034188.327320218</v>
      </c>
      <c r="P68" s="151">
        <f t="shared" si="19"/>
        <v>80034188.327320218</v>
      </c>
      <c r="Q68" s="151">
        <f t="shared" si="19"/>
        <v>80034188.327320218</v>
      </c>
      <c r="R68" s="151">
        <f t="shared" si="19"/>
        <v>80034188.327320218</v>
      </c>
      <c r="S68" s="151">
        <f t="shared" si="19"/>
        <v>80034188.327320218</v>
      </c>
      <c r="T68" s="151">
        <f t="shared" si="19"/>
        <v>80034188.327320218</v>
      </c>
      <c r="U68" s="151">
        <f t="shared" si="19"/>
        <v>80034188.327320218</v>
      </c>
      <c r="V68" s="151">
        <f t="shared" si="19"/>
        <v>80034188.327320218</v>
      </c>
      <c r="W68" s="151">
        <f t="shared" si="19"/>
        <v>80034188.327320218</v>
      </c>
      <c r="X68" s="151">
        <f t="shared" si="19"/>
        <v>80034188.327320218</v>
      </c>
      <c r="Y68" s="151">
        <f t="shared" si="19"/>
        <v>80034188.327320218</v>
      </c>
      <c r="Z68" s="151">
        <f t="shared" si="19"/>
        <v>80034188.327320218</v>
      </c>
      <c r="AA68" s="151">
        <f t="shared" si="19"/>
        <v>80034188.327320218</v>
      </c>
      <c r="AB68" s="151">
        <f t="shared" si="19"/>
        <v>80034188.327320218</v>
      </c>
      <c r="AC68" s="151">
        <f t="shared" si="19"/>
        <v>80034188.327320218</v>
      </c>
      <c r="AD68" s="151">
        <f t="shared" si="19"/>
        <v>80034188.327320218</v>
      </c>
      <c r="AE68" s="151">
        <f t="shared" si="19"/>
        <v>80034188.327320218</v>
      </c>
      <c r="AF68" s="151">
        <f t="shared" si="19"/>
        <v>80034188.327320218</v>
      </c>
      <c r="AG68" s="151">
        <f t="shared" si="19"/>
        <v>80034188.327320218</v>
      </c>
      <c r="AH68" s="151">
        <f t="shared" si="19"/>
        <v>80034188.327320218</v>
      </c>
      <c r="AI68" s="151">
        <f t="shared" si="19"/>
        <v>80034188.327320218</v>
      </c>
      <c r="AJ68" s="151">
        <f t="shared" si="19"/>
        <v>80034188.327320218</v>
      </c>
      <c r="AK68" s="151">
        <f t="shared" si="19"/>
        <v>80034188.327320218</v>
      </c>
      <c r="AL68" s="151">
        <f t="shared" si="19"/>
        <v>80034188.327320218</v>
      </c>
      <c r="AM68" s="151">
        <f t="shared" si="19"/>
        <v>80034188.327320218</v>
      </c>
      <c r="AN68" s="151">
        <f t="shared" si="19"/>
        <v>80034188.327320218</v>
      </c>
      <c r="AO68" s="151">
        <f t="shared" si="19"/>
        <v>80034188.327320218</v>
      </c>
      <c r="AP68" s="151">
        <f>AP66+AP67</f>
        <v>80034188.327320218</v>
      </c>
      <c r="AQ68" s="108">
        <v>25</v>
      </c>
      <c r="AR68" s="108">
        <v>30</v>
      </c>
      <c r="AS68" s="108">
        <v>40</v>
      </c>
    </row>
    <row r="69" spans="1:45" hidden="1" x14ac:dyDescent="0.2">
      <c r="A69" s="265" t="s">
        <v>317</v>
      </c>
      <c r="B69" s="254">
        <f t="shared" ref="B69:AO69" si="20">-B56</f>
        <v>0</v>
      </c>
      <c r="C69" s="260">
        <f t="shared" si="20"/>
        <v>0</v>
      </c>
      <c r="D69" s="254">
        <f t="shared" si="20"/>
        <v>0</v>
      </c>
      <c r="E69" s="260">
        <f t="shared" si="20"/>
        <v>0</v>
      </c>
      <c r="F69" s="254">
        <f t="shared" si="20"/>
        <v>0</v>
      </c>
      <c r="G69" s="260">
        <f t="shared" si="20"/>
        <v>0</v>
      </c>
      <c r="H69" s="254">
        <f t="shared" si="20"/>
        <v>0</v>
      </c>
      <c r="I69" s="260">
        <f t="shared" si="20"/>
        <v>0</v>
      </c>
      <c r="J69" s="254">
        <f t="shared" si="20"/>
        <v>0</v>
      </c>
      <c r="K69" s="260">
        <f t="shared" si="20"/>
        <v>0</v>
      </c>
      <c r="L69" s="230">
        <f t="shared" si="20"/>
        <v>0</v>
      </c>
      <c r="M69" s="146">
        <f t="shared" si="20"/>
        <v>0</v>
      </c>
      <c r="N69" s="146">
        <f t="shared" si="20"/>
        <v>0</v>
      </c>
      <c r="O69" s="146">
        <f t="shared" si="20"/>
        <v>0</v>
      </c>
      <c r="P69" s="146">
        <f t="shared" si="20"/>
        <v>0</v>
      </c>
      <c r="Q69" s="146">
        <f t="shared" si="20"/>
        <v>0</v>
      </c>
      <c r="R69" s="146">
        <f t="shared" si="20"/>
        <v>0</v>
      </c>
      <c r="S69" s="146">
        <f t="shared" si="20"/>
        <v>0</v>
      </c>
      <c r="T69" s="146">
        <f t="shared" si="20"/>
        <v>0</v>
      </c>
      <c r="U69" s="146">
        <f t="shared" si="20"/>
        <v>0</v>
      </c>
      <c r="V69" s="146">
        <f t="shared" si="20"/>
        <v>0</v>
      </c>
      <c r="W69" s="146">
        <f t="shared" si="20"/>
        <v>0</v>
      </c>
      <c r="X69" s="146">
        <f t="shared" si="20"/>
        <v>0</v>
      </c>
      <c r="Y69" s="146">
        <f t="shared" si="20"/>
        <v>0</v>
      </c>
      <c r="Z69" s="146">
        <f t="shared" si="20"/>
        <v>0</v>
      </c>
      <c r="AA69" s="146">
        <f t="shared" si="20"/>
        <v>0</v>
      </c>
      <c r="AB69" s="146">
        <f t="shared" si="20"/>
        <v>0</v>
      </c>
      <c r="AC69" s="146">
        <f t="shared" si="20"/>
        <v>0</v>
      </c>
      <c r="AD69" s="146">
        <f t="shared" si="20"/>
        <v>0</v>
      </c>
      <c r="AE69" s="146">
        <f t="shared" si="20"/>
        <v>0</v>
      </c>
      <c r="AF69" s="146">
        <f t="shared" si="20"/>
        <v>0</v>
      </c>
      <c r="AG69" s="146">
        <f t="shared" si="20"/>
        <v>0</v>
      </c>
      <c r="AH69" s="146">
        <f t="shared" si="20"/>
        <v>0</v>
      </c>
      <c r="AI69" s="146">
        <f t="shared" si="20"/>
        <v>0</v>
      </c>
      <c r="AJ69" s="146">
        <f t="shared" si="20"/>
        <v>0</v>
      </c>
      <c r="AK69" s="146">
        <f t="shared" si="20"/>
        <v>0</v>
      </c>
      <c r="AL69" s="146">
        <f t="shared" si="20"/>
        <v>0</v>
      </c>
      <c r="AM69" s="146">
        <f t="shared" si="20"/>
        <v>0</v>
      </c>
      <c r="AN69" s="146">
        <f t="shared" si="20"/>
        <v>0</v>
      </c>
      <c r="AO69" s="146">
        <f t="shared" si="20"/>
        <v>0</v>
      </c>
      <c r="AP69" s="146">
        <f>-AP56</f>
        <v>0</v>
      </c>
    </row>
    <row r="70" spans="1:45" ht="14.25" x14ac:dyDescent="0.2">
      <c r="A70" s="266" t="s">
        <v>322</v>
      </c>
      <c r="B70" s="262">
        <f t="shared" ref="B70:AO70" si="21">B68+B69</f>
        <v>0</v>
      </c>
      <c r="C70" s="268">
        <f t="shared" si="21"/>
        <v>0</v>
      </c>
      <c r="D70" s="262">
        <f t="shared" si="21"/>
        <v>0</v>
      </c>
      <c r="E70" s="268">
        <f t="shared" si="21"/>
        <v>0</v>
      </c>
      <c r="F70" s="262">
        <f t="shared" si="21"/>
        <v>0</v>
      </c>
      <c r="G70" s="268">
        <f t="shared" si="21"/>
        <v>0</v>
      </c>
      <c r="H70" s="262">
        <f t="shared" si="21"/>
        <v>0</v>
      </c>
      <c r="I70" s="268">
        <f t="shared" si="21"/>
        <v>0</v>
      </c>
      <c r="J70" s="262">
        <f t="shared" si="21"/>
        <v>0</v>
      </c>
      <c r="K70" s="268">
        <f t="shared" si="21"/>
        <v>0</v>
      </c>
      <c r="L70" s="233">
        <f t="shared" si="21"/>
        <v>87304998.840764761</v>
      </c>
      <c r="M70" s="151">
        <f t="shared" si="21"/>
        <v>80034188.327320218</v>
      </c>
      <c r="N70" s="151">
        <f t="shared" si="21"/>
        <v>80034188.327320218</v>
      </c>
      <c r="O70" s="151">
        <f t="shared" si="21"/>
        <v>80034188.327320218</v>
      </c>
      <c r="P70" s="151">
        <f t="shared" si="21"/>
        <v>80034188.327320218</v>
      </c>
      <c r="Q70" s="151">
        <f t="shared" si="21"/>
        <v>80034188.327320218</v>
      </c>
      <c r="R70" s="151">
        <f t="shared" si="21"/>
        <v>80034188.327320218</v>
      </c>
      <c r="S70" s="151">
        <f t="shared" si="21"/>
        <v>80034188.327320218</v>
      </c>
      <c r="T70" s="151">
        <f t="shared" si="21"/>
        <v>80034188.327320218</v>
      </c>
      <c r="U70" s="151">
        <f t="shared" si="21"/>
        <v>80034188.327320218</v>
      </c>
      <c r="V70" s="151">
        <f t="shared" si="21"/>
        <v>80034188.327320218</v>
      </c>
      <c r="W70" s="151">
        <f t="shared" si="21"/>
        <v>80034188.327320218</v>
      </c>
      <c r="X70" s="151">
        <f t="shared" si="21"/>
        <v>80034188.327320218</v>
      </c>
      <c r="Y70" s="151">
        <f t="shared" si="21"/>
        <v>80034188.327320218</v>
      </c>
      <c r="Z70" s="151">
        <f t="shared" si="21"/>
        <v>80034188.327320218</v>
      </c>
      <c r="AA70" s="151">
        <f t="shared" si="21"/>
        <v>80034188.327320218</v>
      </c>
      <c r="AB70" s="151">
        <f t="shared" si="21"/>
        <v>80034188.327320218</v>
      </c>
      <c r="AC70" s="151">
        <f t="shared" si="21"/>
        <v>80034188.327320218</v>
      </c>
      <c r="AD70" s="151">
        <f t="shared" si="21"/>
        <v>80034188.327320218</v>
      </c>
      <c r="AE70" s="151">
        <f t="shared" si="21"/>
        <v>80034188.327320218</v>
      </c>
      <c r="AF70" s="151">
        <f t="shared" si="21"/>
        <v>80034188.327320218</v>
      </c>
      <c r="AG70" s="151">
        <f t="shared" si="21"/>
        <v>80034188.327320218</v>
      </c>
      <c r="AH70" s="151">
        <f t="shared" si="21"/>
        <v>80034188.327320218</v>
      </c>
      <c r="AI70" s="151">
        <f t="shared" si="21"/>
        <v>80034188.327320218</v>
      </c>
      <c r="AJ70" s="151">
        <f t="shared" si="21"/>
        <v>80034188.327320218</v>
      </c>
      <c r="AK70" s="151">
        <f t="shared" si="21"/>
        <v>80034188.327320218</v>
      </c>
      <c r="AL70" s="151">
        <f t="shared" si="21"/>
        <v>80034188.327320218</v>
      </c>
      <c r="AM70" s="151">
        <f t="shared" si="21"/>
        <v>80034188.327320218</v>
      </c>
      <c r="AN70" s="151">
        <f t="shared" si="21"/>
        <v>80034188.327320218</v>
      </c>
      <c r="AO70" s="151">
        <f t="shared" si="21"/>
        <v>80034188.327320218</v>
      </c>
      <c r="AP70" s="151">
        <f>AP68+AP69</f>
        <v>80034188.327320218</v>
      </c>
    </row>
    <row r="71" spans="1:45" hidden="1" x14ac:dyDescent="0.2">
      <c r="A71" s="265" t="s">
        <v>316</v>
      </c>
      <c r="B71" s="254">
        <f t="shared" ref="B71:AP71" si="22">-B70*$B$36</f>
        <v>0</v>
      </c>
      <c r="C71" s="260">
        <f t="shared" si="22"/>
        <v>0</v>
      </c>
      <c r="D71" s="254">
        <f t="shared" si="22"/>
        <v>0</v>
      </c>
      <c r="E71" s="260">
        <f t="shared" si="22"/>
        <v>0</v>
      </c>
      <c r="F71" s="254">
        <f t="shared" si="22"/>
        <v>0</v>
      </c>
      <c r="G71" s="260">
        <f t="shared" si="22"/>
        <v>0</v>
      </c>
      <c r="H71" s="254">
        <f t="shared" si="22"/>
        <v>0</v>
      </c>
      <c r="I71" s="260">
        <f t="shared" si="22"/>
        <v>0</v>
      </c>
      <c r="J71" s="254">
        <f t="shared" si="22"/>
        <v>0</v>
      </c>
      <c r="K71" s="260">
        <f t="shared" si="22"/>
        <v>0</v>
      </c>
      <c r="L71" s="230">
        <f t="shared" si="22"/>
        <v>0</v>
      </c>
      <c r="M71" s="146">
        <f t="shared" si="22"/>
        <v>0</v>
      </c>
      <c r="N71" s="146">
        <f t="shared" si="22"/>
        <v>0</v>
      </c>
      <c r="O71" s="146">
        <f t="shared" si="22"/>
        <v>0</v>
      </c>
      <c r="P71" s="146">
        <f t="shared" si="22"/>
        <v>0</v>
      </c>
      <c r="Q71" s="146">
        <f t="shared" si="22"/>
        <v>0</v>
      </c>
      <c r="R71" s="146">
        <f t="shared" si="22"/>
        <v>0</v>
      </c>
      <c r="S71" s="146">
        <f t="shared" si="22"/>
        <v>0</v>
      </c>
      <c r="T71" s="146">
        <f t="shared" si="22"/>
        <v>0</v>
      </c>
      <c r="U71" s="146">
        <f t="shared" si="22"/>
        <v>0</v>
      </c>
      <c r="V71" s="146">
        <f t="shared" si="22"/>
        <v>0</v>
      </c>
      <c r="W71" s="146">
        <f t="shared" si="22"/>
        <v>0</v>
      </c>
      <c r="X71" s="146">
        <f t="shared" si="22"/>
        <v>0</v>
      </c>
      <c r="Y71" s="146">
        <f t="shared" si="22"/>
        <v>0</v>
      </c>
      <c r="Z71" s="146">
        <f t="shared" si="22"/>
        <v>0</v>
      </c>
      <c r="AA71" s="146">
        <f t="shared" si="22"/>
        <v>0</v>
      </c>
      <c r="AB71" s="146">
        <f t="shared" si="22"/>
        <v>0</v>
      </c>
      <c r="AC71" s="146">
        <f t="shared" si="22"/>
        <v>0</v>
      </c>
      <c r="AD71" s="146">
        <f t="shared" si="22"/>
        <v>0</v>
      </c>
      <c r="AE71" s="146">
        <f t="shared" si="22"/>
        <v>0</v>
      </c>
      <c r="AF71" s="146">
        <f t="shared" si="22"/>
        <v>0</v>
      </c>
      <c r="AG71" s="146">
        <f t="shared" si="22"/>
        <v>0</v>
      </c>
      <c r="AH71" s="146">
        <f t="shared" si="22"/>
        <v>0</v>
      </c>
      <c r="AI71" s="146">
        <f t="shared" si="22"/>
        <v>0</v>
      </c>
      <c r="AJ71" s="146">
        <f t="shared" si="22"/>
        <v>0</v>
      </c>
      <c r="AK71" s="146">
        <f t="shared" si="22"/>
        <v>0</v>
      </c>
      <c r="AL71" s="146">
        <f t="shared" si="22"/>
        <v>0</v>
      </c>
      <c r="AM71" s="146">
        <f t="shared" si="22"/>
        <v>0</v>
      </c>
      <c r="AN71" s="146">
        <f t="shared" si="22"/>
        <v>0</v>
      </c>
      <c r="AO71" s="146">
        <f t="shared" si="22"/>
        <v>0</v>
      </c>
      <c r="AP71" s="146">
        <f t="shared" si="22"/>
        <v>0</v>
      </c>
    </row>
    <row r="72" spans="1:45" ht="15" thickBot="1" x14ac:dyDescent="0.25">
      <c r="A72" s="267" t="s">
        <v>321</v>
      </c>
      <c r="B72" s="263">
        <f t="shared" ref="B72:AO72" si="23">B70+B71</f>
        <v>0</v>
      </c>
      <c r="C72" s="269">
        <f t="shared" si="23"/>
        <v>0</v>
      </c>
      <c r="D72" s="263">
        <f t="shared" si="23"/>
        <v>0</v>
      </c>
      <c r="E72" s="269">
        <f t="shared" si="23"/>
        <v>0</v>
      </c>
      <c r="F72" s="263">
        <f t="shared" si="23"/>
        <v>0</v>
      </c>
      <c r="G72" s="269">
        <f t="shared" si="23"/>
        <v>0</v>
      </c>
      <c r="H72" s="263">
        <f t="shared" si="23"/>
        <v>0</v>
      </c>
      <c r="I72" s="269">
        <f t="shared" si="23"/>
        <v>0</v>
      </c>
      <c r="J72" s="263">
        <f t="shared" si="23"/>
        <v>0</v>
      </c>
      <c r="K72" s="269">
        <f t="shared" si="23"/>
        <v>0</v>
      </c>
      <c r="L72" s="234">
        <f t="shared" si="23"/>
        <v>87304998.840764761</v>
      </c>
      <c r="M72" s="155">
        <f t="shared" si="23"/>
        <v>80034188.327320218</v>
      </c>
      <c r="N72" s="155">
        <f t="shared" si="23"/>
        <v>80034188.327320218</v>
      </c>
      <c r="O72" s="155">
        <f t="shared" si="23"/>
        <v>80034188.327320218</v>
      </c>
      <c r="P72" s="155">
        <f t="shared" si="23"/>
        <v>80034188.327320218</v>
      </c>
      <c r="Q72" s="155">
        <f t="shared" si="23"/>
        <v>80034188.327320218</v>
      </c>
      <c r="R72" s="155">
        <f t="shared" si="23"/>
        <v>80034188.327320218</v>
      </c>
      <c r="S72" s="155">
        <f t="shared" si="23"/>
        <v>80034188.327320218</v>
      </c>
      <c r="T72" s="155">
        <f t="shared" si="23"/>
        <v>80034188.327320218</v>
      </c>
      <c r="U72" s="155">
        <f t="shared" si="23"/>
        <v>80034188.327320218</v>
      </c>
      <c r="V72" s="155">
        <f t="shared" si="23"/>
        <v>80034188.327320218</v>
      </c>
      <c r="W72" s="155">
        <f t="shared" si="23"/>
        <v>80034188.327320218</v>
      </c>
      <c r="X72" s="155">
        <f t="shared" si="23"/>
        <v>80034188.327320218</v>
      </c>
      <c r="Y72" s="155">
        <f t="shared" si="23"/>
        <v>80034188.327320218</v>
      </c>
      <c r="Z72" s="155">
        <f t="shared" si="23"/>
        <v>80034188.327320218</v>
      </c>
      <c r="AA72" s="155">
        <f t="shared" si="23"/>
        <v>80034188.327320218</v>
      </c>
      <c r="AB72" s="155">
        <f t="shared" si="23"/>
        <v>80034188.327320218</v>
      </c>
      <c r="AC72" s="155">
        <f t="shared" si="23"/>
        <v>80034188.327320218</v>
      </c>
      <c r="AD72" s="155">
        <f t="shared" si="23"/>
        <v>80034188.327320218</v>
      </c>
      <c r="AE72" s="155">
        <f t="shared" si="23"/>
        <v>80034188.327320218</v>
      </c>
      <c r="AF72" s="155">
        <f t="shared" si="23"/>
        <v>80034188.327320218</v>
      </c>
      <c r="AG72" s="155">
        <f t="shared" si="23"/>
        <v>80034188.327320218</v>
      </c>
      <c r="AH72" s="155">
        <f t="shared" si="23"/>
        <v>80034188.327320218</v>
      </c>
      <c r="AI72" s="155">
        <f t="shared" si="23"/>
        <v>80034188.327320218</v>
      </c>
      <c r="AJ72" s="155">
        <f t="shared" si="23"/>
        <v>80034188.327320218</v>
      </c>
      <c r="AK72" s="155">
        <f t="shared" si="23"/>
        <v>80034188.327320218</v>
      </c>
      <c r="AL72" s="155">
        <f t="shared" si="23"/>
        <v>80034188.327320218</v>
      </c>
      <c r="AM72" s="155">
        <f t="shared" si="23"/>
        <v>80034188.327320218</v>
      </c>
      <c r="AN72" s="155">
        <f t="shared" si="23"/>
        <v>80034188.327320218</v>
      </c>
      <c r="AO72" s="155">
        <f t="shared" si="23"/>
        <v>80034188.327320218</v>
      </c>
      <c r="AP72" s="155">
        <f>AP70+AP71</f>
        <v>80034188.327320218</v>
      </c>
    </row>
    <row r="73" spans="1:45" s="150" customFormat="1" ht="16.5" thickBot="1" x14ac:dyDescent="0.25">
      <c r="A73" s="148"/>
      <c r="B73" s="156">
        <f>D141</f>
        <v>2.5</v>
      </c>
      <c r="C73" s="156">
        <f t="shared" ref="C73:AP73" si="24">E141</f>
        <v>3.5</v>
      </c>
      <c r="D73" s="156">
        <f t="shared" si="24"/>
        <v>4.5</v>
      </c>
      <c r="E73" s="156">
        <f t="shared" si="24"/>
        <v>5.5</v>
      </c>
      <c r="F73" s="156">
        <f t="shared" si="24"/>
        <v>6.5</v>
      </c>
      <c r="G73" s="156">
        <f t="shared" si="24"/>
        <v>7.5</v>
      </c>
      <c r="H73" s="156">
        <f t="shared" si="24"/>
        <v>8.5</v>
      </c>
      <c r="I73" s="156">
        <f t="shared" si="24"/>
        <v>9.5</v>
      </c>
      <c r="J73" s="156">
        <f t="shared" si="24"/>
        <v>10.5</v>
      </c>
      <c r="K73" s="156">
        <f t="shared" si="24"/>
        <v>11.5</v>
      </c>
      <c r="L73" s="156">
        <f t="shared" si="24"/>
        <v>12.5</v>
      </c>
      <c r="M73" s="156">
        <f t="shared" si="24"/>
        <v>13.5</v>
      </c>
      <c r="N73" s="156">
        <f t="shared" si="24"/>
        <v>14.5</v>
      </c>
      <c r="O73" s="156">
        <f t="shared" si="24"/>
        <v>15.5</v>
      </c>
      <c r="P73" s="156">
        <f t="shared" si="24"/>
        <v>16.5</v>
      </c>
      <c r="Q73" s="156">
        <f t="shared" si="24"/>
        <v>17.5</v>
      </c>
      <c r="R73" s="156">
        <f t="shared" si="24"/>
        <v>18.5</v>
      </c>
      <c r="S73" s="156">
        <f t="shared" si="24"/>
        <v>19.5</v>
      </c>
      <c r="T73" s="156">
        <f t="shared" si="24"/>
        <v>20.5</v>
      </c>
      <c r="U73" s="156">
        <f t="shared" si="24"/>
        <v>21.5</v>
      </c>
      <c r="V73" s="156">
        <f t="shared" si="24"/>
        <v>22.5</v>
      </c>
      <c r="W73" s="156">
        <f t="shared" si="24"/>
        <v>23.5</v>
      </c>
      <c r="X73" s="156">
        <f t="shared" si="24"/>
        <v>24.5</v>
      </c>
      <c r="Y73" s="156">
        <f t="shared" si="24"/>
        <v>25.5</v>
      </c>
      <c r="Z73" s="156">
        <f t="shared" si="24"/>
        <v>26.5</v>
      </c>
      <c r="AA73" s="156">
        <f t="shared" si="24"/>
        <v>27.5</v>
      </c>
      <c r="AB73" s="156">
        <f t="shared" si="24"/>
        <v>28.5</v>
      </c>
      <c r="AC73" s="156">
        <f t="shared" si="24"/>
        <v>29.5</v>
      </c>
      <c r="AD73" s="156">
        <f t="shared" si="24"/>
        <v>30.5</v>
      </c>
      <c r="AE73" s="156">
        <f t="shared" si="24"/>
        <v>31.5</v>
      </c>
      <c r="AF73" s="156">
        <f t="shared" si="24"/>
        <v>32.5</v>
      </c>
      <c r="AG73" s="156">
        <f t="shared" si="24"/>
        <v>33.5</v>
      </c>
      <c r="AH73" s="156">
        <f t="shared" si="24"/>
        <v>34.5</v>
      </c>
      <c r="AI73" s="156">
        <f t="shared" si="24"/>
        <v>35.5</v>
      </c>
      <c r="AJ73" s="156">
        <f t="shared" si="24"/>
        <v>36.5</v>
      </c>
      <c r="AK73" s="156">
        <f t="shared" si="24"/>
        <v>37.5</v>
      </c>
      <c r="AL73" s="156">
        <f t="shared" si="24"/>
        <v>38.5</v>
      </c>
      <c r="AM73" s="156">
        <f t="shared" si="24"/>
        <v>39.5</v>
      </c>
      <c r="AN73" s="156">
        <f t="shared" si="24"/>
        <v>40.5</v>
      </c>
      <c r="AO73" s="156">
        <f t="shared" si="24"/>
        <v>41.5</v>
      </c>
      <c r="AP73" s="156">
        <f t="shared" si="24"/>
        <v>42.5</v>
      </c>
      <c r="AQ73" s="108"/>
      <c r="AR73" s="108"/>
      <c r="AS73" s="108"/>
    </row>
    <row r="74" spans="1:45" x14ac:dyDescent="0.2">
      <c r="A74" s="256" t="s">
        <v>320</v>
      </c>
      <c r="B74" s="253">
        <f t="shared" ref="B74:AO74" si="25">B58</f>
        <v>1</v>
      </c>
      <c r="C74" s="259">
        <f t="shared" si="25"/>
        <v>2</v>
      </c>
      <c r="D74" s="253">
        <f t="shared" si="25"/>
        <v>3</v>
      </c>
      <c r="E74" s="259">
        <f t="shared" si="25"/>
        <v>4</v>
      </c>
      <c r="F74" s="253">
        <f t="shared" si="25"/>
        <v>5</v>
      </c>
      <c r="G74" s="259">
        <f t="shared" si="25"/>
        <v>6</v>
      </c>
      <c r="H74" s="253">
        <f t="shared" si="25"/>
        <v>7</v>
      </c>
      <c r="I74" s="259">
        <f t="shared" si="25"/>
        <v>8</v>
      </c>
      <c r="J74" s="253">
        <f t="shared" si="25"/>
        <v>9</v>
      </c>
      <c r="K74" s="259">
        <f t="shared" si="25"/>
        <v>10</v>
      </c>
      <c r="L74" s="229">
        <f t="shared" si="25"/>
        <v>11</v>
      </c>
      <c r="M74" s="145">
        <f t="shared" si="25"/>
        <v>12</v>
      </c>
      <c r="N74" s="145">
        <f t="shared" si="25"/>
        <v>13</v>
      </c>
      <c r="O74" s="145">
        <f t="shared" si="25"/>
        <v>14</v>
      </c>
      <c r="P74" s="145">
        <f t="shared" si="25"/>
        <v>15</v>
      </c>
      <c r="Q74" s="145">
        <f t="shared" si="25"/>
        <v>16</v>
      </c>
      <c r="R74" s="145">
        <f t="shared" si="25"/>
        <v>17</v>
      </c>
      <c r="S74" s="145">
        <f t="shared" si="25"/>
        <v>18</v>
      </c>
      <c r="T74" s="145">
        <f t="shared" si="25"/>
        <v>19</v>
      </c>
      <c r="U74" s="145">
        <f t="shared" si="25"/>
        <v>20</v>
      </c>
      <c r="V74" s="145">
        <f t="shared" si="25"/>
        <v>21</v>
      </c>
      <c r="W74" s="145">
        <f t="shared" si="25"/>
        <v>22</v>
      </c>
      <c r="X74" s="145">
        <f t="shared" si="25"/>
        <v>23</v>
      </c>
      <c r="Y74" s="145">
        <f t="shared" si="25"/>
        <v>24</v>
      </c>
      <c r="Z74" s="145">
        <f t="shared" si="25"/>
        <v>25</v>
      </c>
      <c r="AA74" s="145">
        <f t="shared" si="25"/>
        <v>26</v>
      </c>
      <c r="AB74" s="145">
        <f t="shared" si="25"/>
        <v>27</v>
      </c>
      <c r="AC74" s="145">
        <f t="shared" si="25"/>
        <v>28</v>
      </c>
      <c r="AD74" s="145">
        <f t="shared" si="25"/>
        <v>29</v>
      </c>
      <c r="AE74" s="145">
        <f t="shared" si="25"/>
        <v>30</v>
      </c>
      <c r="AF74" s="145">
        <f t="shared" si="25"/>
        <v>31</v>
      </c>
      <c r="AG74" s="145">
        <f t="shared" si="25"/>
        <v>32</v>
      </c>
      <c r="AH74" s="145">
        <f t="shared" si="25"/>
        <v>33</v>
      </c>
      <c r="AI74" s="145">
        <f t="shared" si="25"/>
        <v>34</v>
      </c>
      <c r="AJ74" s="145">
        <f t="shared" si="25"/>
        <v>35</v>
      </c>
      <c r="AK74" s="145">
        <f t="shared" si="25"/>
        <v>36</v>
      </c>
      <c r="AL74" s="145">
        <f t="shared" si="25"/>
        <v>37</v>
      </c>
      <c r="AM74" s="145">
        <f t="shared" si="25"/>
        <v>38</v>
      </c>
      <c r="AN74" s="145">
        <f t="shared" si="25"/>
        <v>39</v>
      </c>
      <c r="AO74" s="145">
        <f t="shared" si="25"/>
        <v>40</v>
      </c>
      <c r="AP74" s="145">
        <f>AP58</f>
        <v>41</v>
      </c>
    </row>
    <row r="75" spans="1:45" ht="28.5" x14ac:dyDescent="0.2">
      <c r="A75" s="264" t="s">
        <v>319</v>
      </c>
      <c r="B75" s="262">
        <f t="shared" ref="B75:AO75" si="26">B68</f>
        <v>0</v>
      </c>
      <c r="C75" s="268">
        <f t="shared" si="26"/>
        <v>0</v>
      </c>
      <c r="D75" s="262">
        <f>D68</f>
        <v>0</v>
      </c>
      <c r="E75" s="268">
        <f t="shared" si="26"/>
        <v>0</v>
      </c>
      <c r="F75" s="262">
        <f t="shared" si="26"/>
        <v>0</v>
      </c>
      <c r="G75" s="268">
        <f t="shared" si="26"/>
        <v>0</v>
      </c>
      <c r="H75" s="262">
        <f t="shared" si="26"/>
        <v>0</v>
      </c>
      <c r="I75" s="268">
        <f t="shared" si="26"/>
        <v>0</v>
      </c>
      <c r="J75" s="262">
        <f t="shared" si="26"/>
        <v>0</v>
      </c>
      <c r="K75" s="268">
        <f t="shared" si="26"/>
        <v>0</v>
      </c>
      <c r="L75" s="233">
        <f t="shared" si="26"/>
        <v>87304998.840764761</v>
      </c>
      <c r="M75" s="151">
        <f t="shared" si="26"/>
        <v>80034188.327320218</v>
      </c>
      <c r="N75" s="151">
        <f t="shared" si="26"/>
        <v>80034188.327320218</v>
      </c>
      <c r="O75" s="151">
        <f t="shared" si="26"/>
        <v>80034188.327320218</v>
      </c>
      <c r="P75" s="151">
        <f t="shared" si="26"/>
        <v>80034188.327320218</v>
      </c>
      <c r="Q75" s="151">
        <f t="shared" si="26"/>
        <v>80034188.327320218</v>
      </c>
      <c r="R75" s="151">
        <f t="shared" si="26"/>
        <v>80034188.327320218</v>
      </c>
      <c r="S75" s="151">
        <f t="shared" si="26"/>
        <v>80034188.327320218</v>
      </c>
      <c r="T75" s="151">
        <f t="shared" si="26"/>
        <v>80034188.327320218</v>
      </c>
      <c r="U75" s="151">
        <f t="shared" si="26"/>
        <v>80034188.327320218</v>
      </c>
      <c r="V75" s="151">
        <f t="shared" si="26"/>
        <v>80034188.327320218</v>
      </c>
      <c r="W75" s="151">
        <f t="shared" si="26"/>
        <v>80034188.327320218</v>
      </c>
      <c r="X75" s="151">
        <f t="shared" si="26"/>
        <v>80034188.327320218</v>
      </c>
      <c r="Y75" s="151">
        <f t="shared" si="26"/>
        <v>80034188.327320218</v>
      </c>
      <c r="Z75" s="151">
        <f t="shared" si="26"/>
        <v>80034188.327320218</v>
      </c>
      <c r="AA75" s="151">
        <f t="shared" si="26"/>
        <v>80034188.327320218</v>
      </c>
      <c r="AB75" s="151">
        <f t="shared" si="26"/>
        <v>80034188.327320218</v>
      </c>
      <c r="AC75" s="151">
        <f t="shared" si="26"/>
        <v>80034188.327320218</v>
      </c>
      <c r="AD75" s="151">
        <f t="shared" si="26"/>
        <v>80034188.327320218</v>
      </c>
      <c r="AE75" s="151">
        <f t="shared" si="26"/>
        <v>80034188.327320218</v>
      </c>
      <c r="AF75" s="151">
        <f t="shared" si="26"/>
        <v>80034188.327320218</v>
      </c>
      <c r="AG75" s="151">
        <f t="shared" si="26"/>
        <v>80034188.327320218</v>
      </c>
      <c r="AH75" s="151">
        <f t="shared" si="26"/>
        <v>80034188.327320218</v>
      </c>
      <c r="AI75" s="151">
        <f t="shared" si="26"/>
        <v>80034188.327320218</v>
      </c>
      <c r="AJ75" s="151">
        <f t="shared" si="26"/>
        <v>80034188.327320218</v>
      </c>
      <c r="AK75" s="151">
        <f t="shared" si="26"/>
        <v>80034188.327320218</v>
      </c>
      <c r="AL75" s="151">
        <f t="shared" si="26"/>
        <v>80034188.327320218</v>
      </c>
      <c r="AM75" s="151">
        <f t="shared" si="26"/>
        <v>80034188.327320218</v>
      </c>
      <c r="AN75" s="151">
        <f t="shared" si="26"/>
        <v>80034188.327320218</v>
      </c>
      <c r="AO75" s="151">
        <f t="shared" si="26"/>
        <v>80034188.327320218</v>
      </c>
      <c r="AP75" s="151">
        <f>AP68</f>
        <v>80034188.327320218</v>
      </c>
    </row>
    <row r="76" spans="1:45" x14ac:dyDescent="0.2">
      <c r="A76" s="265" t="s">
        <v>318</v>
      </c>
      <c r="B76" s="254">
        <f>B67</f>
        <v>0</v>
      </c>
      <c r="C76" s="260">
        <f t="shared" ref="C76:L76" si="27">C67</f>
        <v>0</v>
      </c>
      <c r="D76" s="254">
        <f t="shared" si="27"/>
        <v>0</v>
      </c>
      <c r="E76" s="260">
        <f t="shared" si="27"/>
        <v>0</v>
      </c>
      <c r="F76" s="254">
        <f t="shared" si="27"/>
        <v>0</v>
      </c>
      <c r="G76" s="260">
        <f t="shared" si="27"/>
        <v>5584000</v>
      </c>
      <c r="H76" s="254">
        <f t="shared" si="27"/>
        <v>0</v>
      </c>
      <c r="I76" s="260">
        <f t="shared" si="27"/>
        <v>0</v>
      </c>
      <c r="J76" s="254">
        <f t="shared" si="27"/>
        <v>0</v>
      </c>
      <c r="K76" s="260">
        <f t="shared" si="27"/>
        <v>0</v>
      </c>
      <c r="L76" s="230">
        <f t="shared" si="27"/>
        <v>80034188.327320218</v>
      </c>
      <c r="M76" s="146">
        <f>-M67</f>
        <v>-80034188.327320218</v>
      </c>
      <c r="N76" s="146">
        <f t="shared" ref="N76:AO76" si="28">-N67</f>
        <v>-80034188.327320218</v>
      </c>
      <c r="O76" s="146">
        <f t="shared" si="28"/>
        <v>-80034188.327320218</v>
      </c>
      <c r="P76" s="146">
        <f t="shared" si="28"/>
        <v>-80034188.327320218</v>
      </c>
      <c r="Q76" s="146">
        <f t="shared" si="28"/>
        <v>-80034188.327320218</v>
      </c>
      <c r="R76" s="146">
        <f t="shared" si="28"/>
        <v>-80034188.327320218</v>
      </c>
      <c r="S76" s="146">
        <f t="shared" si="28"/>
        <v>-80034188.327320218</v>
      </c>
      <c r="T76" s="146">
        <f t="shared" si="28"/>
        <v>-80034188.327320218</v>
      </c>
      <c r="U76" s="146">
        <f t="shared" si="28"/>
        <v>-80034188.327320218</v>
      </c>
      <c r="V76" s="146">
        <f t="shared" si="28"/>
        <v>-80034188.327320218</v>
      </c>
      <c r="W76" s="146">
        <f t="shared" si="28"/>
        <v>-80034188.327320218</v>
      </c>
      <c r="X76" s="146">
        <f t="shared" si="28"/>
        <v>-80034188.327320218</v>
      </c>
      <c r="Y76" s="146">
        <f t="shared" si="28"/>
        <v>-80034188.327320218</v>
      </c>
      <c r="Z76" s="146">
        <f t="shared" si="28"/>
        <v>-80034188.327320218</v>
      </c>
      <c r="AA76" s="146">
        <f t="shared" si="28"/>
        <v>-80034188.327320218</v>
      </c>
      <c r="AB76" s="146">
        <f t="shared" si="28"/>
        <v>-80034188.327320218</v>
      </c>
      <c r="AC76" s="146">
        <f t="shared" si="28"/>
        <v>-80034188.327320218</v>
      </c>
      <c r="AD76" s="146">
        <f t="shared" si="28"/>
        <v>-80034188.327320218</v>
      </c>
      <c r="AE76" s="146">
        <f t="shared" si="28"/>
        <v>-80034188.327320218</v>
      </c>
      <c r="AF76" s="146">
        <f t="shared" si="28"/>
        <v>-80034188.327320218</v>
      </c>
      <c r="AG76" s="146">
        <f t="shared" si="28"/>
        <v>-80034188.327320218</v>
      </c>
      <c r="AH76" s="146">
        <f t="shared" si="28"/>
        <v>-80034188.327320218</v>
      </c>
      <c r="AI76" s="146">
        <f t="shared" si="28"/>
        <v>-80034188.327320218</v>
      </c>
      <c r="AJ76" s="146">
        <f t="shared" si="28"/>
        <v>-80034188.327320218</v>
      </c>
      <c r="AK76" s="146">
        <f t="shared" si="28"/>
        <v>-80034188.327320218</v>
      </c>
      <c r="AL76" s="146">
        <f t="shared" si="28"/>
        <v>-80034188.327320218</v>
      </c>
      <c r="AM76" s="146">
        <f t="shared" si="28"/>
        <v>-80034188.327320218</v>
      </c>
      <c r="AN76" s="146">
        <f t="shared" si="28"/>
        <v>-80034188.327320218</v>
      </c>
      <c r="AO76" s="146">
        <f t="shared" si="28"/>
        <v>-80034188.327320218</v>
      </c>
      <c r="AP76" s="146">
        <f>-AP67</f>
        <v>-80034188.327320218</v>
      </c>
    </row>
    <row r="77" spans="1:45" hidden="1" x14ac:dyDescent="0.2">
      <c r="A77" s="265" t="s">
        <v>317</v>
      </c>
      <c r="B77" s="254">
        <f t="shared" ref="B77:AO77" si="29">B69</f>
        <v>0</v>
      </c>
      <c r="C77" s="260">
        <f t="shared" si="29"/>
        <v>0</v>
      </c>
      <c r="D77" s="254">
        <f t="shared" si="29"/>
        <v>0</v>
      </c>
      <c r="E77" s="260">
        <f t="shared" si="29"/>
        <v>0</v>
      </c>
      <c r="F77" s="254">
        <f t="shared" si="29"/>
        <v>0</v>
      </c>
      <c r="G77" s="260">
        <f t="shared" si="29"/>
        <v>0</v>
      </c>
      <c r="H77" s="254">
        <f t="shared" si="29"/>
        <v>0</v>
      </c>
      <c r="I77" s="260">
        <f t="shared" si="29"/>
        <v>0</v>
      </c>
      <c r="J77" s="254">
        <f t="shared" si="29"/>
        <v>0</v>
      </c>
      <c r="K77" s="260">
        <f t="shared" si="29"/>
        <v>0</v>
      </c>
      <c r="L77" s="230">
        <f t="shared" si="29"/>
        <v>0</v>
      </c>
      <c r="M77" s="146">
        <f t="shared" si="29"/>
        <v>0</v>
      </c>
      <c r="N77" s="146">
        <f t="shared" si="29"/>
        <v>0</v>
      </c>
      <c r="O77" s="146">
        <f t="shared" si="29"/>
        <v>0</v>
      </c>
      <c r="P77" s="146">
        <f t="shared" si="29"/>
        <v>0</v>
      </c>
      <c r="Q77" s="146">
        <f t="shared" si="29"/>
        <v>0</v>
      </c>
      <c r="R77" s="146">
        <f t="shared" si="29"/>
        <v>0</v>
      </c>
      <c r="S77" s="146">
        <f t="shared" si="29"/>
        <v>0</v>
      </c>
      <c r="T77" s="146">
        <f t="shared" si="29"/>
        <v>0</v>
      </c>
      <c r="U77" s="146">
        <f t="shared" si="29"/>
        <v>0</v>
      </c>
      <c r="V77" s="146">
        <f t="shared" si="29"/>
        <v>0</v>
      </c>
      <c r="W77" s="146">
        <f t="shared" si="29"/>
        <v>0</v>
      </c>
      <c r="X77" s="146">
        <f t="shared" si="29"/>
        <v>0</v>
      </c>
      <c r="Y77" s="146">
        <f t="shared" si="29"/>
        <v>0</v>
      </c>
      <c r="Z77" s="146">
        <f t="shared" si="29"/>
        <v>0</v>
      </c>
      <c r="AA77" s="146">
        <f t="shared" si="29"/>
        <v>0</v>
      </c>
      <c r="AB77" s="146">
        <f t="shared" si="29"/>
        <v>0</v>
      </c>
      <c r="AC77" s="146">
        <f t="shared" si="29"/>
        <v>0</v>
      </c>
      <c r="AD77" s="146">
        <f t="shared" si="29"/>
        <v>0</v>
      </c>
      <c r="AE77" s="146">
        <f t="shared" si="29"/>
        <v>0</v>
      </c>
      <c r="AF77" s="146">
        <f t="shared" si="29"/>
        <v>0</v>
      </c>
      <c r="AG77" s="146">
        <f t="shared" si="29"/>
        <v>0</v>
      </c>
      <c r="AH77" s="146">
        <f t="shared" si="29"/>
        <v>0</v>
      </c>
      <c r="AI77" s="146">
        <f t="shared" si="29"/>
        <v>0</v>
      </c>
      <c r="AJ77" s="146">
        <f t="shared" si="29"/>
        <v>0</v>
      </c>
      <c r="AK77" s="146">
        <f t="shared" si="29"/>
        <v>0</v>
      </c>
      <c r="AL77" s="146">
        <f t="shared" si="29"/>
        <v>0</v>
      </c>
      <c r="AM77" s="146">
        <f t="shared" si="29"/>
        <v>0</v>
      </c>
      <c r="AN77" s="146">
        <f t="shared" si="29"/>
        <v>0</v>
      </c>
      <c r="AO77" s="146">
        <f t="shared" si="29"/>
        <v>0</v>
      </c>
      <c r="AP77" s="146">
        <f>AP69</f>
        <v>0</v>
      </c>
    </row>
    <row r="78" spans="1:45" hidden="1" x14ac:dyDescent="0.2">
      <c r="A78" s="265" t="s">
        <v>316</v>
      </c>
      <c r="B78" s="254"/>
      <c r="C78" s="260"/>
      <c r="D78" s="254"/>
      <c r="E78" s="260"/>
      <c r="F78" s="254"/>
      <c r="G78" s="260"/>
      <c r="H78" s="254"/>
      <c r="I78" s="260"/>
      <c r="J78" s="254"/>
      <c r="K78" s="260"/>
      <c r="L78" s="230"/>
      <c r="M78" s="146">
        <f>IF(SUM($B$71:M71)+SUM($A$78:L78)&gt;0,0,SUM($B$71:M71)-SUM($A$78:L78))</f>
        <v>0</v>
      </c>
      <c r="N78" s="146">
        <f>IF(SUM($B$71:N71)+SUM($A$78:M78)&gt;0,0,SUM($B$71:N71)-SUM($A$78:M78))</f>
        <v>0</v>
      </c>
      <c r="O78" s="146">
        <f>IF(SUM($B$71:O71)+SUM($A$78:N78)&gt;0,0,SUM($B$71:O71)-SUM($A$78:N78))</f>
        <v>0</v>
      </c>
      <c r="P78" s="146">
        <f>IF(SUM($B$71:P71)+SUM($A$78:O78)&gt;0,0,SUM($B$71:P71)-SUM($A$78:O78))</f>
        <v>0</v>
      </c>
      <c r="Q78" s="146">
        <f>IF(SUM($B$71:Q71)+SUM($A$78:P78)&gt;0,0,SUM($B$71:Q71)-SUM($A$78:P78))</f>
        <v>0</v>
      </c>
      <c r="R78" s="146">
        <f>IF(SUM($B$71:R71)+SUM($A$78:Q78)&gt;0,0,SUM($B$71:R71)-SUM($A$78:Q78))</f>
        <v>0</v>
      </c>
      <c r="S78" s="146">
        <f>IF(SUM($B$71:S71)+SUM($A$78:R78)&gt;0,0,SUM($B$71:S71)-SUM($A$78:R78))</f>
        <v>0</v>
      </c>
      <c r="T78" s="146">
        <f>IF(SUM($B$71:T71)+SUM($A$78:S78)&gt;0,0,SUM($B$71:T71)-SUM($A$78:S78))</f>
        <v>0</v>
      </c>
      <c r="U78" s="146">
        <f>IF(SUM($B$71:U71)+SUM($A$78:T78)&gt;0,0,SUM($B$71:U71)-SUM($A$78:T78))</f>
        <v>0</v>
      </c>
      <c r="V78" s="146">
        <f>IF(SUM($B$71:V71)+SUM($A$78:U78)&gt;0,0,SUM($B$71:V71)-SUM($A$78:U78))</f>
        <v>0</v>
      </c>
      <c r="W78" s="146">
        <f>IF(SUM($B$71:W71)+SUM($A$78:V78)&gt;0,0,SUM($B$71:W71)-SUM($A$78:V78))</f>
        <v>0</v>
      </c>
      <c r="X78" s="146">
        <f>IF(SUM($B$71:X71)+SUM($A$78:W78)&gt;0,0,SUM($B$71:X71)-SUM($A$78:W78))</f>
        <v>0</v>
      </c>
      <c r="Y78" s="146">
        <f>IF(SUM($B$71:Y71)+SUM($A$78:X78)&gt;0,0,SUM($B$71:Y71)-SUM($A$78:X78))</f>
        <v>0</v>
      </c>
      <c r="Z78" s="146">
        <f>IF(SUM($B$71:Z71)+SUM($A$78:Y78)&gt;0,0,SUM($B$71:Z71)-SUM($A$78:Y78))</f>
        <v>0</v>
      </c>
      <c r="AA78" s="146">
        <f>IF(SUM($B$71:AA71)+SUM($A$78:Z78)&gt;0,0,SUM($B$71:AA71)-SUM($A$78:Z78))</f>
        <v>0</v>
      </c>
      <c r="AB78" s="146">
        <f>IF(SUM($B$71:AB71)+SUM($A$78:AA78)&gt;0,0,SUM($B$71:AB71)-SUM($A$78:AA78))</f>
        <v>0</v>
      </c>
      <c r="AC78" s="146">
        <f>IF(SUM($B$71:AC71)+SUM($A$78:AB78)&gt;0,0,SUM($B$71:AC71)-SUM($A$78:AB78))</f>
        <v>0</v>
      </c>
      <c r="AD78" s="146">
        <f>IF(SUM($B$71:AD71)+SUM($A$78:AC78)&gt;0,0,SUM($B$71:AD71)-SUM($A$78:AC78))</f>
        <v>0</v>
      </c>
      <c r="AE78" s="146">
        <f>IF(SUM($B$71:AE71)+SUM($A$78:AD78)&gt;0,0,SUM($B$71:AE71)-SUM($A$78:AD78))</f>
        <v>0</v>
      </c>
      <c r="AF78" s="146">
        <f>IF(SUM($B$71:AF71)+SUM($A$78:AE78)&gt;0,0,SUM($B$71:AF71)-SUM($A$78:AE78))</f>
        <v>0</v>
      </c>
      <c r="AG78" s="146">
        <f>IF(SUM($B$71:AG71)+SUM($A$78:AF78)&gt;0,0,SUM($B$71:AG71)-SUM($A$78:AF78))</f>
        <v>0</v>
      </c>
      <c r="AH78" s="146">
        <f>IF(SUM($B$71:AH71)+SUM($A$78:AG78)&gt;0,0,SUM($B$71:AH71)-SUM($A$78:AG78))</f>
        <v>0</v>
      </c>
      <c r="AI78" s="146">
        <f>IF(SUM($B$71:AI71)+SUM($A$78:AH78)&gt;0,0,SUM($B$71:AI71)-SUM($A$78:AH78))</f>
        <v>0</v>
      </c>
      <c r="AJ78" s="146">
        <f>IF(SUM($B$71:AJ71)+SUM($A$78:AI78)&gt;0,0,SUM($B$71:AJ71)-SUM($A$78:AI78))</f>
        <v>0</v>
      </c>
      <c r="AK78" s="146">
        <f>IF(SUM($B$71:AK71)+SUM($A$78:AJ78)&gt;0,0,SUM($B$71:AK71)-SUM($A$78:AJ78))</f>
        <v>0</v>
      </c>
      <c r="AL78" s="146">
        <f>IF(SUM($B$71:AL71)+SUM($A$78:AK78)&gt;0,0,SUM($B$71:AL71)-SUM($A$78:AK78))</f>
        <v>0</v>
      </c>
      <c r="AM78" s="146">
        <f>IF(SUM($B$71:AM71)+SUM($A$78:AL78)&gt;0,0,SUM($B$71:AM71)-SUM($A$78:AL78))</f>
        <v>0</v>
      </c>
      <c r="AN78" s="146">
        <f>IF(SUM($B$71:AN71)+SUM($A$78:AM78)&gt;0,0,SUM($B$71:AN71)-SUM($A$78:AM78))</f>
        <v>0</v>
      </c>
      <c r="AO78" s="146">
        <f>IF(SUM($B$71:AO71)+SUM($A$78:AN78)&gt;0,0,SUM($B$71:AO71)-SUM($A$78:AN78))</f>
        <v>0</v>
      </c>
      <c r="AP78" s="146">
        <f>IF(SUM($B$71:AP71)+SUM($A$78:AO78)&gt;0,0,SUM($B$71:AP71)-SUM($A$78:AO78))</f>
        <v>0</v>
      </c>
    </row>
    <row r="79" spans="1:45" hidden="1" x14ac:dyDescent="0.2">
      <c r="A79" s="265" t="s">
        <v>315</v>
      </c>
      <c r="B79" s="254"/>
      <c r="C79" s="260"/>
      <c r="D79" s="254"/>
      <c r="E79" s="260"/>
      <c r="F79" s="254"/>
      <c r="G79" s="260"/>
      <c r="H79" s="254"/>
      <c r="I79" s="260"/>
      <c r="J79" s="254"/>
      <c r="K79" s="260"/>
      <c r="L79" s="230"/>
      <c r="M79" s="146">
        <f>IF(((SUM($B$59:M59)+SUM($B$61:M64))+SUM($B$81:M81))&lt;0,((SUM($B$59:M59)+SUM($B$61:M64))+SUM($B$81:M81))*0.18-SUM($A$79:L79),IF(SUM($B$79:L79)&lt;0,0-SUM($B$79:L79),0))</f>
        <v>0</v>
      </c>
      <c r="N79" s="146">
        <f>IF(((SUM($B$59:N59)+SUM($B$61:N64))+SUM($B$81:N81))&lt;0,((SUM($B$59:N59)+SUM($B$61:N64))+SUM($B$81:N81))*0.18-SUM($A$79:M79),IF(SUM($B$79:M79)&lt;0,0-SUM($B$79:M79),0))</f>
        <v>0</v>
      </c>
      <c r="O79" s="146">
        <f>IF(((SUM($B$59:O59)+SUM($B$61:O64))+SUM($B$81:O81))&lt;0,((SUM($B$59:O59)+SUM($B$61:O64))+SUM($B$81:O81))*0.18-SUM($A$79:N79),IF(SUM($B$79:N79)&lt;0,0-SUM($B$79:N79),0))</f>
        <v>0</v>
      </c>
      <c r="P79" s="146">
        <f>IF(((SUM($B$59:P59)+SUM($B$61:P64))+SUM($B$81:P81))&lt;0,((SUM($B$59:P59)+SUM($B$61:P64))+SUM($B$81:P81))*0.18-SUM($A$79:O79),IF(SUM($B$79:O79)&lt;0,0-SUM($B$79:O79),0))</f>
        <v>0</v>
      </c>
      <c r="Q79" s="146">
        <f>IF(((SUM($B$59:Q59)+SUM($B$61:Q64))+SUM($B$81:Q81))&lt;0,((SUM($B$59:Q59)+SUM($B$61:Q64))+SUM($B$81:Q81))*0.18-SUM($A$79:P79),IF(SUM($B$79:P79)&lt;0,0-SUM($B$79:P79),0))</f>
        <v>0</v>
      </c>
      <c r="R79" s="146">
        <f>IF(((SUM($B$59:R59)+SUM($B$61:R64))+SUM($B$81:R81))&lt;0,((SUM($B$59:R59)+SUM($B$61:R64))+SUM($B$81:R81))*0.18-SUM($A$79:Q79),IF(SUM($B$79:Q79)&lt;0,0-SUM($B$79:Q79),0))</f>
        <v>0</v>
      </c>
      <c r="S79" s="146">
        <f>IF(((SUM($B$59:S59)+SUM($B$61:S64))+SUM($B$81:S81))&lt;0,((SUM($B$59:S59)+SUM($B$61:S64))+SUM($B$81:S81))*0.18-SUM($A$79:R79),IF(SUM($B$79:R79)&lt;0,0-SUM($B$79:R79),0))</f>
        <v>0</v>
      </c>
      <c r="T79" s="146">
        <f>IF(((SUM($B$59:T59)+SUM($B$61:T64))+SUM($B$81:T81))&lt;0,((SUM($B$59:T59)+SUM($B$61:T64))+SUM($B$81:T81))*0.18-SUM($A$79:S79),IF(SUM($B$79:S79)&lt;0,0-SUM($B$79:S79),0))</f>
        <v>0</v>
      </c>
      <c r="U79" s="146">
        <f>IF(((SUM($B$59:U59)+SUM($B$61:U64))+SUM($B$81:U81))&lt;0,((SUM($B$59:U59)+SUM($B$61:U64))+SUM($B$81:U81))*0.18-SUM($A$79:T79),IF(SUM($B$79:T79)&lt;0,0-SUM($B$79:T79),0))</f>
        <v>0</v>
      </c>
      <c r="V79" s="146">
        <f>IF(((SUM($B$59:V59)+SUM($B$61:V64))+SUM($B$81:V81))&lt;0,((SUM($B$59:V59)+SUM($B$61:V64))+SUM($B$81:V81))*0.18-SUM($A$79:U79),IF(SUM($B$79:U79)&lt;0,0-SUM($B$79:U79),0))</f>
        <v>0</v>
      </c>
      <c r="W79" s="146">
        <f>IF(((SUM($B$59:W59)+SUM($B$61:W64))+SUM($B$81:W81))&lt;0,((SUM($B$59:W59)+SUM($B$61:W64))+SUM($B$81:W81))*0.18-SUM($A$79:V79),IF(SUM($B$79:V79)&lt;0,0-SUM($B$79:V79),0))</f>
        <v>0</v>
      </c>
      <c r="X79" s="146">
        <f>IF(((SUM($B$59:X59)+SUM($B$61:X64))+SUM($B$81:X81))&lt;0,((SUM($B$59:X59)+SUM($B$61:X64))+SUM($B$81:X81))*0.18-SUM($A$79:W79),IF(SUM($B$79:W79)&lt;0,0-SUM($B$79:W79),0))</f>
        <v>0</v>
      </c>
      <c r="Y79" s="146">
        <f>IF(((SUM($B$59:Y59)+SUM($B$61:Y64))+SUM($B$81:Y81))&lt;0,((SUM($B$59:Y59)+SUM($B$61:Y64))+SUM($B$81:Y81))*0.18-SUM($A$79:X79),IF(SUM($B$79:X79)&lt;0,0-SUM($B$79:X79),0))</f>
        <v>0</v>
      </c>
      <c r="Z79" s="146">
        <f>IF(((SUM($B$59:Z59)+SUM($B$61:Z64))+SUM($B$81:Z81))&lt;0,((SUM($B$59:Z59)+SUM($B$61:Z64))+SUM($B$81:Z81))*0.18-SUM($A$79:Y79),IF(SUM($B$79:Y79)&lt;0,0-SUM($B$79:Y79),0))</f>
        <v>0</v>
      </c>
      <c r="AA79" s="146">
        <f>IF(((SUM($B$59:AA59)+SUM($B$61:AA64))+SUM($B$81:AA81))&lt;0,((SUM($B$59:AA59)+SUM($B$61:AA64))+SUM($B$81:AA81))*0.18-SUM($A$79:Z79),IF(SUM($B$79:Z79)&lt;0,0-SUM($B$79:Z79),0))</f>
        <v>0</v>
      </c>
      <c r="AB79" s="146">
        <f>IF(((SUM($B$59:AB59)+SUM($B$61:AB64))+SUM($B$81:AB81))&lt;0,((SUM($B$59:AB59)+SUM($B$61:AB64))+SUM($B$81:AB81))*0.18-SUM($A$79:AA79),IF(SUM($B$79:AA79)&lt;0,0-SUM($B$79:AA79),0))</f>
        <v>0</v>
      </c>
      <c r="AC79" s="146">
        <f>IF(((SUM($B$59:AC59)+SUM($B$61:AC64))+SUM($B$81:AC81))&lt;0,((SUM($B$59:AC59)+SUM($B$61:AC64))+SUM($B$81:AC81))*0.18-SUM($A$79:AB79),IF(SUM($B$79:AB79)&lt;0,0-SUM($B$79:AB79),0))</f>
        <v>0</v>
      </c>
      <c r="AD79" s="146">
        <f>IF(((SUM($B$59:AD59)+SUM($B$61:AD64))+SUM($B$81:AD81))&lt;0,((SUM($B$59:AD59)+SUM($B$61:AD64))+SUM($B$81:AD81))*0.18-SUM($A$79:AC79),IF(SUM($B$79:AC79)&lt;0,0-SUM($B$79:AC79),0))</f>
        <v>0</v>
      </c>
      <c r="AE79" s="146">
        <f>IF(((SUM($B$59:AE59)+SUM($B$61:AE64))+SUM($B$81:AE81))&lt;0,((SUM($B$59:AE59)+SUM($B$61:AE64))+SUM($B$81:AE81))*0.18-SUM($A$79:AD79),IF(SUM($B$79:AD79)&lt;0,0-SUM($B$79:AD79),0))</f>
        <v>0</v>
      </c>
      <c r="AF79" s="146">
        <f>IF(((SUM($B$59:AF59)+SUM($B$61:AF64))+SUM($B$81:AF81))&lt;0,((SUM($B$59:AF59)+SUM($B$61:AF64))+SUM($B$81:AF81))*0.18-SUM($A$79:AE79),IF(SUM($B$79:AE79)&lt;0,0-SUM($B$79:AE79),0))</f>
        <v>0</v>
      </c>
      <c r="AG79" s="146">
        <f>IF(((SUM($B$59:AG59)+SUM($B$61:AG64))+SUM($B$81:AG81))&lt;0,((SUM($B$59:AG59)+SUM($B$61:AG64))+SUM($B$81:AG81))*0.18-SUM($A$79:AF79),IF(SUM($B$79:AF79)&lt;0,0-SUM($B$79:AF79),0))</f>
        <v>0</v>
      </c>
      <c r="AH79" s="146">
        <f>IF(((SUM($B$59:AH59)+SUM($B$61:AH64))+SUM($B$81:AH81))&lt;0,((SUM($B$59:AH59)+SUM($B$61:AH64))+SUM($B$81:AH81))*0.18-SUM($A$79:AG79),IF(SUM($B$79:AG79)&lt;0,0-SUM($B$79:AG79),0))</f>
        <v>0</v>
      </c>
      <c r="AI79" s="146">
        <f>IF(((SUM($B$59:AI59)+SUM($B$61:AI64))+SUM($B$81:AI81))&lt;0,((SUM($B$59:AI59)+SUM($B$61:AI64))+SUM($B$81:AI81))*0.18-SUM($A$79:AH79),IF(SUM($B$79:AH79)&lt;0,0-SUM($B$79:AH79),0))</f>
        <v>0</v>
      </c>
      <c r="AJ79" s="146">
        <f>IF(((SUM($B$59:AJ59)+SUM($B$61:AJ64))+SUM($B$81:AJ81))&lt;0,((SUM($B$59:AJ59)+SUM($B$61:AJ64))+SUM($B$81:AJ81))*0.18-SUM($A$79:AI79),IF(SUM($B$79:AI79)&lt;0,0-SUM($B$79:AI79),0))</f>
        <v>0</v>
      </c>
      <c r="AK79" s="146">
        <f>IF(((SUM($B$59:AK59)+SUM($B$61:AK64))+SUM($B$81:AK81))&lt;0,((SUM($B$59:AK59)+SUM($B$61:AK64))+SUM($B$81:AK81))*0.18-SUM($A$79:AJ79),IF(SUM($B$79:AJ79)&lt;0,0-SUM($B$79:AJ79),0))</f>
        <v>0</v>
      </c>
      <c r="AL79" s="146">
        <f>IF(((SUM($B$59:AL59)+SUM($B$61:AL64))+SUM($B$81:AL81))&lt;0,((SUM($B$59:AL59)+SUM($B$61:AL64))+SUM($B$81:AL81))*0.18-SUM($A$79:AK79),IF(SUM($B$79:AK79)&lt;0,0-SUM($B$79:AK79),0))</f>
        <v>0</v>
      </c>
      <c r="AM79" s="146">
        <f>IF(((SUM($B$59:AM59)+SUM($B$61:AM64))+SUM($B$81:AM81))&lt;0,((SUM($B$59:AM59)+SUM($B$61:AM64))+SUM($B$81:AM81))*0.18-SUM($A$79:AL79),IF(SUM($B$79:AL79)&lt;0,0-SUM($B$79:AL79),0))</f>
        <v>0</v>
      </c>
      <c r="AN79" s="146">
        <f>IF(((SUM($B$59:AN59)+SUM($B$61:AN64))+SUM($B$81:AN81))&lt;0,((SUM($B$59:AN59)+SUM($B$61:AN64))+SUM($B$81:AN81))*0.18-SUM($A$79:AM79),IF(SUM($B$79:AM79)&lt;0,0-SUM($B$79:AM79),0))</f>
        <v>0</v>
      </c>
      <c r="AO79" s="146">
        <f>IF(((SUM($B$59:AO59)+SUM($B$61:AO64))+SUM($B$81:AO81))&lt;0,((SUM($B$59:AO59)+SUM($B$61:AO64))+SUM($B$81:AO81))*0.18-SUM($A$79:AN79),IF(SUM($B$79:AN79)&lt;0,0-SUM($B$79:AN79),0))</f>
        <v>0</v>
      </c>
      <c r="AP79" s="146">
        <f>IF(((SUM($B$59:AP59)+SUM($B$61:AP64))+SUM($B$81:AP81))&lt;0,((SUM($B$59:AP59)+SUM($B$61:AP64))+SUM($B$81:AP81))*0.18-SUM($A$79:AO79),IF(SUM($B$79:AO79)&lt;0,0-SUM($B$79:AO79),0))</f>
        <v>0</v>
      </c>
    </row>
    <row r="80" spans="1:45" x14ac:dyDescent="0.2">
      <c r="A80" s="265" t="s">
        <v>314</v>
      </c>
      <c r="B80" s="254">
        <f>-B59*(B39)</f>
        <v>0</v>
      </c>
      <c r="C80" s="260">
        <f t="shared" ref="C80:AP80" si="30">-(C59-B59)*$B$39</f>
        <v>0</v>
      </c>
      <c r="D80" s="254">
        <f t="shared" si="30"/>
        <v>0</v>
      </c>
      <c r="E80" s="260">
        <f t="shared" si="30"/>
        <v>0</v>
      </c>
      <c r="F80" s="254">
        <f t="shared" si="30"/>
        <v>0</v>
      </c>
      <c r="G80" s="260">
        <f t="shared" si="30"/>
        <v>0</v>
      </c>
      <c r="H80" s="254">
        <f t="shared" si="30"/>
        <v>0</v>
      </c>
      <c r="I80" s="260">
        <f t="shared" si="30"/>
        <v>0</v>
      </c>
      <c r="J80" s="254">
        <f t="shared" si="30"/>
        <v>0</v>
      </c>
      <c r="K80" s="260">
        <f t="shared" si="30"/>
        <v>0</v>
      </c>
      <c r="L80" s="230">
        <f t="shared" si="30"/>
        <v>0</v>
      </c>
      <c r="M80" s="146">
        <f t="shared" si="30"/>
        <v>0</v>
      </c>
      <c r="N80" s="146">
        <f t="shared" si="30"/>
        <v>0</v>
      </c>
      <c r="O80" s="146">
        <f t="shared" si="30"/>
        <v>0</v>
      </c>
      <c r="P80" s="146">
        <f t="shared" si="30"/>
        <v>0</v>
      </c>
      <c r="Q80" s="146">
        <f t="shared" si="30"/>
        <v>0</v>
      </c>
      <c r="R80" s="146">
        <f t="shared" si="30"/>
        <v>0</v>
      </c>
      <c r="S80" s="146">
        <f t="shared" si="30"/>
        <v>0</v>
      </c>
      <c r="T80" s="146">
        <f t="shared" si="30"/>
        <v>0</v>
      </c>
      <c r="U80" s="146">
        <f t="shared" si="30"/>
        <v>0</v>
      </c>
      <c r="V80" s="146">
        <f t="shared" si="30"/>
        <v>0</v>
      </c>
      <c r="W80" s="146">
        <f t="shared" si="30"/>
        <v>0</v>
      </c>
      <c r="X80" s="146">
        <f t="shared" si="30"/>
        <v>0</v>
      </c>
      <c r="Y80" s="146">
        <f t="shared" si="30"/>
        <v>0</v>
      </c>
      <c r="Z80" s="146">
        <f t="shared" si="30"/>
        <v>0</v>
      </c>
      <c r="AA80" s="146">
        <f t="shared" si="30"/>
        <v>0</v>
      </c>
      <c r="AB80" s="146">
        <f t="shared" si="30"/>
        <v>0</v>
      </c>
      <c r="AC80" s="146">
        <f t="shared" si="30"/>
        <v>0</v>
      </c>
      <c r="AD80" s="146">
        <f t="shared" si="30"/>
        <v>0</v>
      </c>
      <c r="AE80" s="146">
        <f t="shared" si="30"/>
        <v>0</v>
      </c>
      <c r="AF80" s="146">
        <f t="shared" si="30"/>
        <v>0</v>
      </c>
      <c r="AG80" s="146">
        <f t="shared" si="30"/>
        <v>0</v>
      </c>
      <c r="AH80" s="146">
        <f t="shared" si="30"/>
        <v>0</v>
      </c>
      <c r="AI80" s="146">
        <f t="shared" si="30"/>
        <v>0</v>
      </c>
      <c r="AJ80" s="146">
        <f t="shared" si="30"/>
        <v>0</v>
      </c>
      <c r="AK80" s="146">
        <f t="shared" si="30"/>
        <v>0</v>
      </c>
      <c r="AL80" s="146">
        <f t="shared" si="30"/>
        <v>0</v>
      </c>
      <c r="AM80" s="146">
        <f t="shared" si="30"/>
        <v>0</v>
      </c>
      <c r="AN80" s="146">
        <f t="shared" si="30"/>
        <v>0</v>
      </c>
      <c r="AO80" s="146">
        <f t="shared" si="30"/>
        <v>0</v>
      </c>
      <c r="AP80" s="146">
        <f t="shared" si="30"/>
        <v>0</v>
      </c>
    </row>
    <row r="81" spans="1:45" hidden="1" x14ac:dyDescent="0.2">
      <c r="A81" s="265" t="s">
        <v>554</v>
      </c>
      <c r="B81" s="254"/>
      <c r="C81" s="260"/>
      <c r="D81" s="254"/>
      <c r="E81" s="260"/>
      <c r="F81" s="254"/>
      <c r="G81" s="260"/>
      <c r="H81" s="254"/>
      <c r="I81" s="260"/>
      <c r="J81" s="254"/>
      <c r="K81" s="260"/>
      <c r="L81" s="230"/>
      <c r="M81" s="146"/>
      <c r="N81" s="146"/>
      <c r="O81" s="146"/>
      <c r="P81" s="146"/>
      <c r="Q81" s="146"/>
      <c r="R81" s="146"/>
      <c r="S81" s="146"/>
      <c r="T81" s="146"/>
      <c r="U81" s="146"/>
      <c r="V81" s="146"/>
      <c r="W81" s="146"/>
      <c r="X81" s="146"/>
      <c r="Y81" s="146"/>
      <c r="Z81" s="146"/>
      <c r="AA81" s="146"/>
      <c r="AB81" s="146"/>
      <c r="AC81" s="146"/>
      <c r="AD81" s="146"/>
      <c r="AE81" s="146"/>
      <c r="AF81" s="146"/>
      <c r="AG81" s="146"/>
      <c r="AH81" s="146"/>
      <c r="AI81" s="146"/>
      <c r="AJ81" s="146"/>
      <c r="AK81" s="146"/>
      <c r="AL81" s="146"/>
      <c r="AM81" s="146"/>
      <c r="AN81" s="146"/>
      <c r="AO81" s="146"/>
      <c r="AP81" s="146"/>
      <c r="AQ81" s="153">
        <f>SUM(B81:AP81)</f>
        <v>0</v>
      </c>
      <c r="AR81" s="154"/>
    </row>
    <row r="82" spans="1:45" x14ac:dyDescent="0.2">
      <c r="A82" s="265" t="s">
        <v>313</v>
      </c>
      <c r="B82" s="254">
        <f>B54-B55</f>
        <v>0</v>
      </c>
      <c r="C82" s="260">
        <f t="shared" ref="C82:AO82" si="31">C54-C55</f>
        <v>0</v>
      </c>
      <c r="D82" s="254">
        <f t="shared" si="31"/>
        <v>0</v>
      </c>
      <c r="E82" s="260">
        <f t="shared" si="31"/>
        <v>0</v>
      </c>
      <c r="F82" s="254">
        <f t="shared" si="31"/>
        <v>0</v>
      </c>
      <c r="G82" s="260">
        <f t="shared" si="31"/>
        <v>0</v>
      </c>
      <c r="H82" s="254">
        <f t="shared" si="31"/>
        <v>0</v>
      </c>
      <c r="I82" s="260">
        <f t="shared" si="31"/>
        <v>0</v>
      </c>
      <c r="J82" s="254">
        <f t="shared" si="31"/>
        <v>0</v>
      </c>
      <c r="K82" s="260">
        <f t="shared" si="31"/>
        <v>0</v>
      </c>
      <c r="L82" s="230">
        <f t="shared" si="31"/>
        <v>0</v>
      </c>
      <c r="M82" s="146">
        <f t="shared" si="31"/>
        <v>0</v>
      </c>
      <c r="N82" s="146">
        <f t="shared" si="31"/>
        <v>0</v>
      </c>
      <c r="O82" s="146">
        <f t="shared" si="31"/>
        <v>0</v>
      </c>
      <c r="P82" s="146">
        <f t="shared" si="31"/>
        <v>0</v>
      </c>
      <c r="Q82" s="146">
        <f t="shared" si="31"/>
        <v>0</v>
      </c>
      <c r="R82" s="146">
        <f t="shared" si="31"/>
        <v>0</v>
      </c>
      <c r="S82" s="146">
        <f t="shared" si="31"/>
        <v>0</v>
      </c>
      <c r="T82" s="146">
        <f t="shared" si="31"/>
        <v>0</v>
      </c>
      <c r="U82" s="146">
        <f t="shared" si="31"/>
        <v>0</v>
      </c>
      <c r="V82" s="146">
        <f t="shared" si="31"/>
        <v>0</v>
      </c>
      <c r="W82" s="146">
        <f t="shared" si="31"/>
        <v>0</v>
      </c>
      <c r="X82" s="146">
        <f t="shared" si="31"/>
        <v>0</v>
      </c>
      <c r="Y82" s="146">
        <f t="shared" si="31"/>
        <v>0</v>
      </c>
      <c r="Z82" s="146">
        <f t="shared" si="31"/>
        <v>0</v>
      </c>
      <c r="AA82" s="146">
        <f t="shared" si="31"/>
        <v>0</v>
      </c>
      <c r="AB82" s="146">
        <f t="shared" si="31"/>
        <v>0</v>
      </c>
      <c r="AC82" s="146">
        <f t="shared" si="31"/>
        <v>0</v>
      </c>
      <c r="AD82" s="146">
        <f t="shared" si="31"/>
        <v>0</v>
      </c>
      <c r="AE82" s="146">
        <f t="shared" si="31"/>
        <v>0</v>
      </c>
      <c r="AF82" s="146">
        <f t="shared" si="31"/>
        <v>0</v>
      </c>
      <c r="AG82" s="146">
        <f t="shared" si="31"/>
        <v>0</v>
      </c>
      <c r="AH82" s="146">
        <f t="shared" si="31"/>
        <v>0</v>
      </c>
      <c r="AI82" s="146">
        <f t="shared" si="31"/>
        <v>0</v>
      </c>
      <c r="AJ82" s="146">
        <f t="shared" si="31"/>
        <v>0</v>
      </c>
      <c r="AK82" s="146">
        <f t="shared" si="31"/>
        <v>0</v>
      </c>
      <c r="AL82" s="146">
        <f t="shared" si="31"/>
        <v>0</v>
      </c>
      <c r="AM82" s="146">
        <f t="shared" si="31"/>
        <v>0</v>
      </c>
      <c r="AN82" s="146">
        <f t="shared" si="31"/>
        <v>0</v>
      </c>
      <c r="AO82" s="146">
        <f t="shared" si="31"/>
        <v>0</v>
      </c>
      <c r="AP82" s="146">
        <f>AP54-AP55</f>
        <v>0</v>
      </c>
    </row>
    <row r="83" spans="1:45" ht="14.25" x14ac:dyDescent="0.2">
      <c r="A83" s="266" t="s">
        <v>312</v>
      </c>
      <c r="B83" s="262">
        <f>SUM(B75:B82)</f>
        <v>0</v>
      </c>
      <c r="C83" s="268">
        <f t="shared" ref="C83:V83" si="32">SUM(C75:C82)</f>
        <v>0</v>
      </c>
      <c r="D83" s="262">
        <f t="shared" si="32"/>
        <v>0</v>
      </c>
      <c r="E83" s="268">
        <f t="shared" si="32"/>
        <v>0</v>
      </c>
      <c r="F83" s="262">
        <f t="shared" si="32"/>
        <v>0</v>
      </c>
      <c r="G83" s="268">
        <f t="shared" si="32"/>
        <v>5584000</v>
      </c>
      <c r="H83" s="262">
        <f t="shared" si="32"/>
        <v>0</v>
      </c>
      <c r="I83" s="268">
        <f t="shared" si="32"/>
        <v>0</v>
      </c>
      <c r="J83" s="262">
        <f t="shared" si="32"/>
        <v>0</v>
      </c>
      <c r="K83" s="268">
        <f t="shared" si="32"/>
        <v>0</v>
      </c>
      <c r="L83" s="233">
        <f t="shared" si="32"/>
        <v>167339187.16808498</v>
      </c>
      <c r="M83" s="151">
        <f>SUM(M75:M82)</f>
        <v>0</v>
      </c>
      <c r="N83" s="151">
        <f t="shared" si="32"/>
        <v>0</v>
      </c>
      <c r="O83" s="151">
        <f t="shared" si="32"/>
        <v>0</v>
      </c>
      <c r="P83" s="151">
        <f t="shared" si="32"/>
        <v>0</v>
      </c>
      <c r="Q83" s="151">
        <f t="shared" si="32"/>
        <v>0</v>
      </c>
      <c r="R83" s="151">
        <f t="shared" si="32"/>
        <v>0</v>
      </c>
      <c r="S83" s="151">
        <f t="shared" si="32"/>
        <v>0</v>
      </c>
      <c r="T83" s="151">
        <f t="shared" si="32"/>
        <v>0</v>
      </c>
      <c r="U83" s="151">
        <f t="shared" si="32"/>
        <v>0</v>
      </c>
      <c r="V83" s="151">
        <f t="shared" si="32"/>
        <v>0</v>
      </c>
      <c r="W83" s="151">
        <f>SUM(W75:W82)</f>
        <v>0</v>
      </c>
      <c r="X83" s="151">
        <f>SUM(X75:X82)</f>
        <v>0</v>
      </c>
      <c r="Y83" s="151">
        <f>SUM(Y75:Y82)</f>
        <v>0</v>
      </c>
      <c r="Z83" s="151">
        <f>SUM(Z75:Z82)</f>
        <v>0</v>
      </c>
      <c r="AA83" s="151">
        <f t="shared" ref="AA83:AP83" si="33">SUM(AA75:AA82)</f>
        <v>0</v>
      </c>
      <c r="AB83" s="151">
        <f t="shared" si="33"/>
        <v>0</v>
      </c>
      <c r="AC83" s="151">
        <f t="shared" si="33"/>
        <v>0</v>
      </c>
      <c r="AD83" s="151">
        <f t="shared" si="33"/>
        <v>0</v>
      </c>
      <c r="AE83" s="151">
        <f t="shared" si="33"/>
        <v>0</v>
      </c>
      <c r="AF83" s="151">
        <f t="shared" si="33"/>
        <v>0</v>
      </c>
      <c r="AG83" s="151">
        <f t="shared" si="33"/>
        <v>0</v>
      </c>
      <c r="AH83" s="151">
        <f t="shared" si="33"/>
        <v>0</v>
      </c>
      <c r="AI83" s="151">
        <f t="shared" si="33"/>
        <v>0</v>
      </c>
      <c r="AJ83" s="151">
        <f t="shared" si="33"/>
        <v>0</v>
      </c>
      <c r="AK83" s="151">
        <f t="shared" si="33"/>
        <v>0</v>
      </c>
      <c r="AL83" s="151">
        <f t="shared" si="33"/>
        <v>0</v>
      </c>
      <c r="AM83" s="151">
        <f t="shared" si="33"/>
        <v>0</v>
      </c>
      <c r="AN83" s="151">
        <f t="shared" si="33"/>
        <v>0</v>
      </c>
      <c r="AO83" s="151">
        <f t="shared" si="33"/>
        <v>0</v>
      </c>
      <c r="AP83" s="151">
        <f t="shared" si="33"/>
        <v>0</v>
      </c>
    </row>
    <row r="84" spans="1:45" ht="14.25" x14ac:dyDescent="0.2">
      <c r="A84" s="266" t="s">
        <v>311</v>
      </c>
      <c r="B84" s="262">
        <f>SUM($B$83:B83)</f>
        <v>0</v>
      </c>
      <c r="C84" s="268">
        <f>SUM($B$83:C83)</f>
        <v>0</v>
      </c>
      <c r="D84" s="262">
        <f>SUM($B$83:D83)</f>
        <v>0</v>
      </c>
      <c r="E84" s="268">
        <f>SUM($B$83:E83)</f>
        <v>0</v>
      </c>
      <c r="F84" s="262">
        <f>SUM($B$83:F83)</f>
        <v>0</v>
      </c>
      <c r="G84" s="268">
        <f>SUM($B$83:G83)</f>
        <v>5584000</v>
      </c>
      <c r="H84" s="262">
        <f>SUM($B$83:H83)</f>
        <v>5584000</v>
      </c>
      <c r="I84" s="268">
        <f>SUM($B$83:I83)</f>
        <v>5584000</v>
      </c>
      <c r="J84" s="262">
        <f>SUM($B$83:J83)</f>
        <v>5584000</v>
      </c>
      <c r="K84" s="268">
        <f>SUM($B$83:K83)</f>
        <v>5584000</v>
      </c>
      <c r="L84" s="233">
        <f>SUM($B$83:L83)</f>
        <v>172923187.16808498</v>
      </c>
      <c r="M84" s="151">
        <f>SUM($B$83:M83)</f>
        <v>172923187.16808498</v>
      </c>
      <c r="N84" s="151">
        <f>SUM($B$83:N83)</f>
        <v>172923187.16808498</v>
      </c>
      <c r="O84" s="151">
        <f>SUM($B$83:O83)</f>
        <v>172923187.16808498</v>
      </c>
      <c r="P84" s="151">
        <f>SUM($B$83:P83)</f>
        <v>172923187.16808498</v>
      </c>
      <c r="Q84" s="151">
        <f>SUM($B$83:Q83)</f>
        <v>172923187.16808498</v>
      </c>
      <c r="R84" s="151">
        <f>SUM($B$83:R83)</f>
        <v>172923187.16808498</v>
      </c>
      <c r="S84" s="151">
        <f>SUM($B$83:S83)</f>
        <v>172923187.16808498</v>
      </c>
      <c r="T84" s="151">
        <f>SUM($B$83:T83)</f>
        <v>172923187.16808498</v>
      </c>
      <c r="U84" s="151">
        <f>SUM($B$83:U83)</f>
        <v>172923187.16808498</v>
      </c>
      <c r="V84" s="151">
        <f>SUM($B$83:V83)</f>
        <v>172923187.16808498</v>
      </c>
      <c r="W84" s="151">
        <f>SUM($B$83:W83)</f>
        <v>172923187.16808498</v>
      </c>
      <c r="X84" s="151">
        <f>SUM($B$83:X83)</f>
        <v>172923187.16808498</v>
      </c>
      <c r="Y84" s="151">
        <f>SUM($B$83:Y83)</f>
        <v>172923187.16808498</v>
      </c>
      <c r="Z84" s="151">
        <f>SUM($B$83:Z83)</f>
        <v>172923187.16808498</v>
      </c>
      <c r="AA84" s="151">
        <f>SUM($B$83:AA83)</f>
        <v>172923187.16808498</v>
      </c>
      <c r="AB84" s="151">
        <f>SUM($B$83:AB83)</f>
        <v>172923187.16808498</v>
      </c>
      <c r="AC84" s="151">
        <f>SUM($B$83:AC83)</f>
        <v>172923187.16808498</v>
      </c>
      <c r="AD84" s="151">
        <f>SUM($B$83:AD83)</f>
        <v>172923187.16808498</v>
      </c>
      <c r="AE84" s="151">
        <f>SUM($B$83:AE83)</f>
        <v>172923187.16808498</v>
      </c>
      <c r="AF84" s="151">
        <f>SUM($B$83:AF83)</f>
        <v>172923187.16808498</v>
      </c>
      <c r="AG84" s="151">
        <f>SUM($B$83:AG83)</f>
        <v>172923187.16808498</v>
      </c>
      <c r="AH84" s="151">
        <f>SUM($B$83:AH83)</f>
        <v>172923187.16808498</v>
      </c>
      <c r="AI84" s="151">
        <f>SUM($B$83:AI83)</f>
        <v>172923187.16808498</v>
      </c>
      <c r="AJ84" s="151">
        <f>SUM($B$83:AJ83)</f>
        <v>172923187.16808498</v>
      </c>
      <c r="AK84" s="151">
        <f>SUM($B$83:AK83)</f>
        <v>172923187.16808498</v>
      </c>
      <c r="AL84" s="151">
        <f>SUM($B$83:AL83)</f>
        <v>172923187.16808498</v>
      </c>
      <c r="AM84" s="151">
        <f>SUM($B$83:AM83)</f>
        <v>172923187.16808498</v>
      </c>
      <c r="AN84" s="151">
        <f>SUM($B$83:AN83)</f>
        <v>172923187.16808498</v>
      </c>
      <c r="AO84" s="151">
        <f>SUM($B$83:AO83)</f>
        <v>172923187.16808498</v>
      </c>
      <c r="AP84" s="151">
        <f>SUM($B$83:AP83)</f>
        <v>172923187.16808498</v>
      </c>
    </row>
    <row r="85" spans="1:45" x14ac:dyDescent="0.2">
      <c r="A85" s="265" t="s">
        <v>555</v>
      </c>
      <c r="B85" s="270">
        <f t="shared" ref="B85:AP85" si="34">1/POWER((1+$B$44),B73)</f>
        <v>0.78798561094677033</v>
      </c>
      <c r="C85" s="275">
        <f t="shared" si="34"/>
        <v>0.71635055540615489</v>
      </c>
      <c r="D85" s="270">
        <f t="shared" si="34"/>
        <v>0.65122777764195883</v>
      </c>
      <c r="E85" s="275">
        <f t="shared" si="34"/>
        <v>0.59202525240178083</v>
      </c>
      <c r="F85" s="270">
        <f t="shared" si="34"/>
        <v>0.53820477491070973</v>
      </c>
      <c r="G85" s="275">
        <f t="shared" si="34"/>
        <v>0.48927706810064514</v>
      </c>
      <c r="H85" s="270">
        <f t="shared" si="34"/>
        <v>0.44479733463695009</v>
      </c>
      <c r="I85" s="275">
        <f t="shared" si="34"/>
        <v>0.4043612133063183</v>
      </c>
      <c r="J85" s="270">
        <f t="shared" si="34"/>
        <v>0.36760110300574383</v>
      </c>
      <c r="K85" s="275">
        <f t="shared" si="34"/>
        <v>0.33418282091431251</v>
      </c>
      <c r="L85" s="235">
        <f t="shared" si="34"/>
        <v>0.30380256446755688</v>
      </c>
      <c r="M85" s="157">
        <f t="shared" si="34"/>
        <v>0.27618414951596076</v>
      </c>
      <c r="N85" s="157">
        <f t="shared" si="34"/>
        <v>0.25107649955996431</v>
      </c>
      <c r="O85" s="157">
        <f t="shared" si="34"/>
        <v>0.22825136323633116</v>
      </c>
      <c r="P85" s="157">
        <f t="shared" si="34"/>
        <v>0.20750123930575562</v>
      </c>
      <c r="Q85" s="157">
        <f t="shared" si="34"/>
        <v>0.18863749027795962</v>
      </c>
      <c r="R85" s="157">
        <f t="shared" si="34"/>
        <v>0.17148862752541782</v>
      </c>
      <c r="S85" s="157">
        <f t="shared" si="34"/>
        <v>0.15589875229583436</v>
      </c>
      <c r="T85" s="157">
        <f t="shared" si="34"/>
        <v>0.14172613845075852</v>
      </c>
      <c r="U85" s="157">
        <f t="shared" si="34"/>
        <v>0.1288419440461441</v>
      </c>
      <c r="V85" s="157">
        <f t="shared" si="34"/>
        <v>0.11712904004194918</v>
      </c>
      <c r="W85" s="157">
        <f t="shared" si="34"/>
        <v>0.10648094549268106</v>
      </c>
      <c r="X85" s="157">
        <f t="shared" si="34"/>
        <v>9.6800859538800965E-2</v>
      </c>
      <c r="Y85" s="157">
        <f t="shared" si="34"/>
        <v>8.8000781398909919E-2</v>
      </c>
      <c r="Z85" s="157">
        <f t="shared" si="34"/>
        <v>8.0000710362645402E-2</v>
      </c>
      <c r="AA85" s="157">
        <f t="shared" si="34"/>
        <v>7.272791851149582E-2</v>
      </c>
      <c r="AB85" s="157">
        <f t="shared" si="34"/>
        <v>6.6116289555905275E-2</v>
      </c>
      <c r="AC85" s="157">
        <f t="shared" si="34"/>
        <v>6.0105717778095702E-2</v>
      </c>
      <c r="AD85" s="157">
        <f t="shared" si="34"/>
        <v>5.4641561616450646E-2</v>
      </c>
      <c r="AE85" s="157">
        <f t="shared" si="34"/>
        <v>4.967414692404603E-2</v>
      </c>
      <c r="AF85" s="157">
        <f t="shared" si="34"/>
        <v>4.5158315385496389E-2</v>
      </c>
      <c r="AG85" s="157">
        <f t="shared" si="34"/>
        <v>4.1053013986814886E-2</v>
      </c>
      <c r="AH85" s="157">
        <f t="shared" si="34"/>
        <v>3.7320921806195353E-2</v>
      </c>
      <c r="AI85" s="157">
        <f t="shared" si="34"/>
        <v>3.3928110732904866E-2</v>
      </c>
      <c r="AJ85" s="157">
        <f t="shared" si="34"/>
        <v>3.0843737029913505E-2</v>
      </c>
      <c r="AK85" s="157">
        <f t="shared" si="34"/>
        <v>2.8039760936285012E-2</v>
      </c>
      <c r="AL85" s="157">
        <f t="shared" si="34"/>
        <v>2.5490691760259102E-2</v>
      </c>
      <c r="AM85" s="157">
        <f t="shared" si="34"/>
        <v>2.3173356145690084E-2</v>
      </c>
      <c r="AN85" s="157">
        <f t="shared" si="34"/>
        <v>2.1066687405172806E-2</v>
      </c>
      <c r="AO85" s="157">
        <f t="shared" si="34"/>
        <v>1.9151534004702545E-2</v>
      </c>
      <c r="AP85" s="157">
        <f t="shared" si="34"/>
        <v>1.7410485458820502E-2</v>
      </c>
    </row>
    <row r="86" spans="1:45" ht="28.5" x14ac:dyDescent="0.2">
      <c r="A86" s="264" t="s">
        <v>310</v>
      </c>
      <c r="B86" s="262">
        <f>B83*B85</f>
        <v>0</v>
      </c>
      <c r="C86" s="268">
        <f>C83*C85</f>
        <v>0</v>
      </c>
      <c r="D86" s="262">
        <f t="shared" ref="D86:AO86" si="35">D83*D85</f>
        <v>0</v>
      </c>
      <c r="E86" s="268">
        <f t="shared" si="35"/>
        <v>0</v>
      </c>
      <c r="F86" s="262">
        <f t="shared" si="35"/>
        <v>0</v>
      </c>
      <c r="G86" s="268">
        <f t="shared" si="35"/>
        <v>2732123.1482740026</v>
      </c>
      <c r="H86" s="262">
        <f t="shared" si="35"/>
        <v>0</v>
      </c>
      <c r="I86" s="268">
        <f t="shared" si="35"/>
        <v>0</v>
      </c>
      <c r="J86" s="262">
        <f t="shared" si="35"/>
        <v>0</v>
      </c>
      <c r="K86" s="268">
        <f t="shared" si="35"/>
        <v>0</v>
      </c>
      <c r="L86" s="233">
        <f t="shared" si="35"/>
        <v>50838074.197580703</v>
      </c>
      <c r="M86" s="151">
        <f t="shared" si="35"/>
        <v>0</v>
      </c>
      <c r="N86" s="151">
        <f t="shared" si="35"/>
        <v>0</v>
      </c>
      <c r="O86" s="151">
        <f t="shared" si="35"/>
        <v>0</v>
      </c>
      <c r="P86" s="151">
        <f t="shared" si="35"/>
        <v>0</v>
      </c>
      <c r="Q86" s="151">
        <f t="shared" si="35"/>
        <v>0</v>
      </c>
      <c r="R86" s="151">
        <f t="shared" si="35"/>
        <v>0</v>
      </c>
      <c r="S86" s="151">
        <f t="shared" si="35"/>
        <v>0</v>
      </c>
      <c r="T86" s="151">
        <f t="shared" si="35"/>
        <v>0</v>
      </c>
      <c r="U86" s="151">
        <f t="shared" si="35"/>
        <v>0</v>
      </c>
      <c r="V86" s="151">
        <f t="shared" si="35"/>
        <v>0</v>
      </c>
      <c r="W86" s="151">
        <f t="shared" si="35"/>
        <v>0</v>
      </c>
      <c r="X86" s="151">
        <f t="shared" si="35"/>
        <v>0</v>
      </c>
      <c r="Y86" s="151">
        <f t="shared" si="35"/>
        <v>0</v>
      </c>
      <c r="Z86" s="151">
        <f t="shared" si="35"/>
        <v>0</v>
      </c>
      <c r="AA86" s="151">
        <f t="shared" si="35"/>
        <v>0</v>
      </c>
      <c r="AB86" s="151">
        <f t="shared" si="35"/>
        <v>0</v>
      </c>
      <c r="AC86" s="151">
        <f t="shared" si="35"/>
        <v>0</v>
      </c>
      <c r="AD86" s="151">
        <f t="shared" si="35"/>
        <v>0</v>
      </c>
      <c r="AE86" s="151">
        <f t="shared" si="35"/>
        <v>0</v>
      </c>
      <c r="AF86" s="151">
        <f t="shared" si="35"/>
        <v>0</v>
      </c>
      <c r="AG86" s="151">
        <f t="shared" si="35"/>
        <v>0</v>
      </c>
      <c r="AH86" s="151">
        <f t="shared" si="35"/>
        <v>0</v>
      </c>
      <c r="AI86" s="151">
        <f t="shared" si="35"/>
        <v>0</v>
      </c>
      <c r="AJ86" s="151">
        <f t="shared" si="35"/>
        <v>0</v>
      </c>
      <c r="AK86" s="151">
        <f t="shared" si="35"/>
        <v>0</v>
      </c>
      <c r="AL86" s="151">
        <f t="shared" si="35"/>
        <v>0</v>
      </c>
      <c r="AM86" s="151">
        <f t="shared" si="35"/>
        <v>0</v>
      </c>
      <c r="AN86" s="151">
        <f t="shared" si="35"/>
        <v>0</v>
      </c>
      <c r="AO86" s="151">
        <f t="shared" si="35"/>
        <v>0</v>
      </c>
      <c r="AP86" s="151">
        <f>AP83*AP85</f>
        <v>0</v>
      </c>
    </row>
    <row r="87" spans="1:45" ht="14.25" x14ac:dyDescent="0.2">
      <c r="A87" s="264" t="s">
        <v>309</v>
      </c>
      <c r="B87" s="262">
        <f>SUM($B$86:B86)</f>
        <v>0</v>
      </c>
      <c r="C87" s="268">
        <f>SUM($B$86:C86)</f>
        <v>0</v>
      </c>
      <c r="D87" s="262">
        <f>SUM($B$86:D86)</f>
        <v>0</v>
      </c>
      <c r="E87" s="268">
        <f>SUM($B$86:E86)</f>
        <v>0</v>
      </c>
      <c r="F87" s="262">
        <f>SUM($B$86:F86)</f>
        <v>0</v>
      </c>
      <c r="G87" s="268">
        <f>SUM($B$86:G86)</f>
        <v>2732123.1482740026</v>
      </c>
      <c r="H87" s="262">
        <f>SUM($B$86:H86)</f>
        <v>2732123.1482740026</v>
      </c>
      <c r="I87" s="268">
        <f>SUM($B$86:I86)</f>
        <v>2732123.1482740026</v>
      </c>
      <c r="J87" s="262">
        <f>SUM($B$86:J86)</f>
        <v>2732123.1482740026</v>
      </c>
      <c r="K87" s="268">
        <f>SUM($B$86:K86)</f>
        <v>2732123.1482740026</v>
      </c>
      <c r="L87" s="233">
        <f>SUM($B$86:L86)</f>
        <v>53570197.345854707</v>
      </c>
      <c r="M87" s="151">
        <f>SUM($B$86:M86)</f>
        <v>53570197.345854707</v>
      </c>
      <c r="N87" s="151">
        <f>SUM($B$86:N86)</f>
        <v>53570197.345854707</v>
      </c>
      <c r="O87" s="151">
        <f>SUM($B$86:O86)</f>
        <v>53570197.345854707</v>
      </c>
      <c r="P87" s="151">
        <f>SUM($B$86:P86)</f>
        <v>53570197.345854707</v>
      </c>
      <c r="Q87" s="151">
        <f>SUM($B$86:Q86)</f>
        <v>53570197.345854707</v>
      </c>
      <c r="R87" s="151">
        <f>SUM($B$86:R86)</f>
        <v>53570197.345854707</v>
      </c>
      <c r="S87" s="151">
        <f>SUM($B$86:S86)</f>
        <v>53570197.345854707</v>
      </c>
      <c r="T87" s="151">
        <f>SUM($B$86:T86)</f>
        <v>53570197.345854707</v>
      </c>
      <c r="U87" s="151">
        <f>SUM($B$86:U86)</f>
        <v>53570197.345854707</v>
      </c>
      <c r="V87" s="151">
        <f>SUM($B$86:V86)</f>
        <v>53570197.345854707</v>
      </c>
      <c r="W87" s="151">
        <f>SUM($B$86:W86)</f>
        <v>53570197.345854707</v>
      </c>
      <c r="X87" s="151">
        <f>SUM($B$86:X86)</f>
        <v>53570197.345854707</v>
      </c>
      <c r="Y87" s="151">
        <f>SUM($B$86:Y86)</f>
        <v>53570197.345854707</v>
      </c>
      <c r="Z87" s="151">
        <f>SUM($B$86:Z86)</f>
        <v>53570197.345854707</v>
      </c>
      <c r="AA87" s="151">
        <f>SUM($B$86:AA86)</f>
        <v>53570197.345854707</v>
      </c>
      <c r="AB87" s="151">
        <f>SUM($B$86:AB86)</f>
        <v>53570197.345854707</v>
      </c>
      <c r="AC87" s="151">
        <f>SUM($B$86:AC86)</f>
        <v>53570197.345854707</v>
      </c>
      <c r="AD87" s="151">
        <f>SUM($B$86:AD86)</f>
        <v>53570197.345854707</v>
      </c>
      <c r="AE87" s="151">
        <f>SUM($B$86:AE86)</f>
        <v>53570197.345854707</v>
      </c>
      <c r="AF87" s="151">
        <f>SUM($B$86:AF86)</f>
        <v>53570197.345854707</v>
      </c>
      <c r="AG87" s="151">
        <f>SUM($B$86:AG86)</f>
        <v>53570197.345854707</v>
      </c>
      <c r="AH87" s="151">
        <f>SUM($B$86:AH86)</f>
        <v>53570197.345854707</v>
      </c>
      <c r="AI87" s="151">
        <f>SUM($B$86:AI86)</f>
        <v>53570197.345854707</v>
      </c>
      <c r="AJ87" s="151">
        <f>SUM($B$86:AJ86)</f>
        <v>53570197.345854707</v>
      </c>
      <c r="AK87" s="151">
        <f>SUM($B$86:AK86)</f>
        <v>53570197.345854707</v>
      </c>
      <c r="AL87" s="151">
        <f>SUM($B$86:AL86)</f>
        <v>53570197.345854707</v>
      </c>
      <c r="AM87" s="151">
        <f>SUM($B$86:AM86)</f>
        <v>53570197.345854707</v>
      </c>
      <c r="AN87" s="151">
        <f>SUM($B$86:AN86)</f>
        <v>53570197.345854707</v>
      </c>
      <c r="AO87" s="151">
        <f>SUM($B$86:AO86)</f>
        <v>53570197.345854707</v>
      </c>
      <c r="AP87" s="151">
        <f>SUM($B$86:AP86)</f>
        <v>53570197.345854707</v>
      </c>
    </row>
    <row r="88" spans="1:45" ht="14.25" x14ac:dyDescent="0.2">
      <c r="A88" s="264" t="s">
        <v>308</v>
      </c>
      <c r="B88" s="271">
        <f>IF((ISERR(IRR($B$83:B83))),0,IF(IRR($B$83:B83)&lt;0,0,IRR($B$83:B83)))</f>
        <v>0</v>
      </c>
      <c r="C88" s="276">
        <f>IF((ISERR(IRR($B$83:C83))),0,IF(IRR($B$83:C83)&lt;0,0,IRR($B$83:C83)))</f>
        <v>0</v>
      </c>
      <c r="D88" s="271">
        <f>IF((ISERR(IRR($B$83:D83))),0,IF(IRR($B$83:D83)&lt;0,0,IRR($B$83:D83)))</f>
        <v>0</v>
      </c>
      <c r="E88" s="276">
        <f>IF((ISERR(IRR($B$83:E83))),0,IF(IRR($B$83:E83)&lt;0,0,IRR($B$83:E83)))</f>
        <v>0</v>
      </c>
      <c r="F88" s="271">
        <f>IF((ISERR(IRR($B$83:F83))),0,IF(IRR($B$83:F83)&lt;0,0,IRR($B$83:F83)))</f>
        <v>0</v>
      </c>
      <c r="G88" s="276">
        <f>IF((ISERR(IRR($B$83:G83))),0,IF(IRR($B$83:G83)&lt;0,0,IRR($B$83:G83)))</f>
        <v>0</v>
      </c>
      <c r="H88" s="271">
        <f>IF((ISERR(IRR($B$83:H83))),0,IF(IRR($B$83:H83)&lt;0,0,IRR($B$83:H83)))</f>
        <v>0</v>
      </c>
      <c r="I88" s="276">
        <f>IF((ISERR(IRR($B$83:I83))),0,IF(IRR($B$83:I83)&lt;0,0,IRR($B$83:I83)))</f>
        <v>0</v>
      </c>
      <c r="J88" s="271">
        <f>IF((ISERR(IRR($B$83:J83))),0,IF(IRR($B$83:J83)&lt;0,0,IRR($B$83:J83)))</f>
        <v>0</v>
      </c>
      <c r="K88" s="276">
        <f>IF((ISERR(IRR($B$83:K83))),0,IF(IRR($B$83:K83)&lt;0,0,IRR($B$83:K83)))</f>
        <v>0</v>
      </c>
      <c r="L88" s="236">
        <f>IF((ISERR(IRR($B$83:L83))),0,IF(IRR($B$83:L83)&lt;0,0,IRR($B$83:L83)))</f>
        <v>0</v>
      </c>
      <c r="M88" s="158">
        <f>IF((ISERR(IRR($B$83:M83))),0,IF(IRR($B$83:M83)&lt;0,0,IRR($B$83:M83)))</f>
        <v>0</v>
      </c>
      <c r="N88" s="158">
        <f>IF((ISERR(IRR($B$83:N83))),0,IF(IRR($B$83:N83)&lt;0,0,IRR($B$83:N83)))</f>
        <v>0</v>
      </c>
      <c r="O88" s="158">
        <f>IF((ISERR(IRR($B$83:O83))),0,IF(IRR($B$83:O83)&lt;0,0,IRR($B$83:O83)))</f>
        <v>0</v>
      </c>
      <c r="P88" s="158">
        <f>IF((ISERR(IRR($B$83:P83))),0,IF(IRR($B$83:P83)&lt;0,0,IRR($B$83:P83)))</f>
        <v>0</v>
      </c>
      <c r="Q88" s="158">
        <f>IF((ISERR(IRR($B$83:Q83))),0,IF(IRR($B$83:Q83)&lt;0,0,IRR($B$83:Q83)))</f>
        <v>0</v>
      </c>
      <c r="R88" s="158">
        <f>IF((ISERR(IRR($B$83:R83))),0,IF(IRR($B$83:R83)&lt;0,0,IRR($B$83:R83)))</f>
        <v>0</v>
      </c>
      <c r="S88" s="158">
        <f>IF((ISERR(IRR($B$83:S83))),0,IF(IRR($B$83:S83)&lt;0,0,IRR($B$83:S83)))</f>
        <v>0</v>
      </c>
      <c r="T88" s="158">
        <f>IF((ISERR(IRR($B$83:T83))),0,IF(IRR($B$83:T83)&lt;0,0,IRR($B$83:T83)))</f>
        <v>0</v>
      </c>
      <c r="U88" s="158">
        <f>IF((ISERR(IRR($B$83:U83))),0,IF(IRR($B$83:U83)&lt;0,0,IRR($B$83:U83)))</f>
        <v>0</v>
      </c>
      <c r="V88" s="158">
        <f>IF((ISERR(IRR($B$83:V83))),0,IF(IRR($B$83:V83)&lt;0,0,IRR($B$83:V83)))</f>
        <v>0</v>
      </c>
      <c r="W88" s="158">
        <f>IF((ISERR(IRR($B$83:W83))),0,IF(IRR($B$83:W83)&lt;0,0,IRR($B$83:W83)))</f>
        <v>0</v>
      </c>
      <c r="X88" s="158">
        <f>IF((ISERR(IRR($B$83:X83))),0,IF(IRR($B$83:X83)&lt;0,0,IRR($B$83:X83)))</f>
        <v>0</v>
      </c>
      <c r="Y88" s="158">
        <f>IF((ISERR(IRR($B$83:Y83))),0,IF(IRR($B$83:Y83)&lt;0,0,IRR($B$83:Y83)))</f>
        <v>0</v>
      </c>
      <c r="Z88" s="158">
        <f>IF((ISERR(IRR($B$83:Z83))),0,IF(IRR($B$83:Z83)&lt;0,0,IRR($B$83:Z83)))</f>
        <v>0</v>
      </c>
      <c r="AA88" s="158">
        <f>IF((ISERR(IRR($B$83:AA83))),0,IF(IRR($B$83:AA83)&lt;0,0,IRR($B$83:AA83)))</f>
        <v>0</v>
      </c>
      <c r="AB88" s="158">
        <f>IF((ISERR(IRR($B$83:AB83))),0,IF(IRR($B$83:AB83)&lt;0,0,IRR($B$83:AB83)))</f>
        <v>0</v>
      </c>
      <c r="AC88" s="158">
        <f>IF((ISERR(IRR($B$83:AC83))),0,IF(IRR($B$83:AC83)&lt;0,0,IRR($B$83:AC83)))</f>
        <v>0</v>
      </c>
      <c r="AD88" s="158">
        <f>IF((ISERR(IRR($B$83:AD83))),0,IF(IRR($B$83:AD83)&lt;0,0,IRR($B$83:AD83)))</f>
        <v>0</v>
      </c>
      <c r="AE88" s="158">
        <f>IF((ISERR(IRR($B$83:AE83))),0,IF(IRR($B$83:AE83)&lt;0,0,IRR($B$83:AE83)))</f>
        <v>0</v>
      </c>
      <c r="AF88" s="158">
        <f>IF((ISERR(IRR($B$83:AF83))),0,IF(IRR($B$83:AF83)&lt;0,0,IRR($B$83:AF83)))</f>
        <v>0</v>
      </c>
      <c r="AG88" s="158">
        <f>IF((ISERR(IRR($B$83:AG83))),0,IF(IRR($B$83:AG83)&lt;0,0,IRR($B$83:AG83)))</f>
        <v>0</v>
      </c>
      <c r="AH88" s="158">
        <f>IF((ISERR(IRR($B$83:AH83))),0,IF(IRR($B$83:AH83)&lt;0,0,IRR($B$83:AH83)))</f>
        <v>0</v>
      </c>
      <c r="AI88" s="158">
        <f>IF((ISERR(IRR($B$83:AI83))),0,IF(IRR($B$83:AI83)&lt;0,0,IRR($B$83:AI83)))</f>
        <v>0</v>
      </c>
      <c r="AJ88" s="158">
        <f>IF((ISERR(IRR($B$83:AJ83))),0,IF(IRR($B$83:AJ83)&lt;0,0,IRR($B$83:AJ83)))</f>
        <v>0</v>
      </c>
      <c r="AK88" s="158">
        <f>IF((ISERR(IRR($B$83:AK83))),0,IF(IRR($B$83:AK83)&lt;0,0,IRR($B$83:AK83)))</f>
        <v>0</v>
      </c>
      <c r="AL88" s="158">
        <f>IF((ISERR(IRR($B$83:AL83))),0,IF(IRR($B$83:AL83)&lt;0,0,IRR($B$83:AL83)))</f>
        <v>0</v>
      </c>
      <c r="AM88" s="158">
        <f>IF((ISERR(IRR($B$83:AM83))),0,IF(IRR($B$83:AM83)&lt;0,0,IRR($B$83:AM83)))</f>
        <v>0</v>
      </c>
      <c r="AN88" s="158">
        <f>IF((ISERR(IRR($B$83:AN83))),0,IF(IRR($B$83:AN83)&lt;0,0,IRR($B$83:AN83)))</f>
        <v>0</v>
      </c>
      <c r="AO88" s="158">
        <f>IF((ISERR(IRR($B$83:AO83))),0,IF(IRR($B$83:AO83)&lt;0,0,IRR($B$83:AO83)))</f>
        <v>0</v>
      </c>
      <c r="AP88" s="158">
        <f>IF((ISERR(IRR($B$83:AP83))),0,IF(IRR($B$83:AP83)&lt;0,0,IRR($B$83:AP83)))</f>
        <v>0</v>
      </c>
    </row>
    <row r="89" spans="1:45" ht="14.25" x14ac:dyDescent="0.2">
      <c r="A89" s="264" t="s">
        <v>307</v>
      </c>
      <c r="B89" s="272">
        <f>IF(AND(B84&gt;0,A84&lt;0),(B74-(B84/(B84-A84))),0)</f>
        <v>0</v>
      </c>
      <c r="C89" s="277">
        <f t="shared" ref="C89:K89" si="36">IF(AND(C84&gt;0,B84&lt;0),(C74-(C84/(C84-B84))),0)</f>
        <v>0</v>
      </c>
      <c r="D89" s="272">
        <f t="shared" si="36"/>
        <v>0</v>
      </c>
      <c r="E89" s="277">
        <f t="shared" si="36"/>
        <v>0</v>
      </c>
      <c r="F89" s="272">
        <f t="shared" si="36"/>
        <v>0</v>
      </c>
      <c r="G89" s="277">
        <f t="shared" si="36"/>
        <v>0</v>
      </c>
      <c r="H89" s="272">
        <f t="shared" si="36"/>
        <v>0</v>
      </c>
      <c r="I89" s="277">
        <f t="shared" si="36"/>
        <v>0</v>
      </c>
      <c r="J89" s="272">
        <f t="shared" si="36"/>
        <v>0</v>
      </c>
      <c r="K89" s="277">
        <f t="shared" si="36"/>
        <v>0</v>
      </c>
      <c r="L89" s="237">
        <v>0</v>
      </c>
      <c r="M89" s="159">
        <f t="shared" ref="M89:AP89" si="37">IF(AND(M84&gt;0,L84&lt;0),(M74-(M84/(M84-L84))),0)</f>
        <v>0</v>
      </c>
      <c r="N89" s="159">
        <f t="shared" si="37"/>
        <v>0</v>
      </c>
      <c r="O89" s="159">
        <f t="shared" si="37"/>
        <v>0</v>
      </c>
      <c r="P89" s="159">
        <f t="shared" si="37"/>
        <v>0</v>
      </c>
      <c r="Q89" s="159">
        <f t="shared" si="37"/>
        <v>0</v>
      </c>
      <c r="R89" s="159">
        <f t="shared" si="37"/>
        <v>0</v>
      </c>
      <c r="S89" s="159">
        <f t="shared" si="37"/>
        <v>0</v>
      </c>
      <c r="T89" s="159">
        <f t="shared" si="37"/>
        <v>0</v>
      </c>
      <c r="U89" s="159">
        <f t="shared" si="37"/>
        <v>0</v>
      </c>
      <c r="V89" s="159">
        <f t="shared" si="37"/>
        <v>0</v>
      </c>
      <c r="W89" s="159">
        <f t="shared" si="37"/>
        <v>0</v>
      </c>
      <c r="X89" s="159">
        <f t="shared" si="37"/>
        <v>0</v>
      </c>
      <c r="Y89" s="159">
        <f t="shared" si="37"/>
        <v>0</v>
      </c>
      <c r="Z89" s="159">
        <f t="shared" si="37"/>
        <v>0</v>
      </c>
      <c r="AA89" s="159">
        <f t="shared" si="37"/>
        <v>0</v>
      </c>
      <c r="AB89" s="159">
        <f t="shared" si="37"/>
        <v>0</v>
      </c>
      <c r="AC89" s="159">
        <f t="shared" si="37"/>
        <v>0</v>
      </c>
      <c r="AD89" s="159">
        <f t="shared" si="37"/>
        <v>0</v>
      </c>
      <c r="AE89" s="159">
        <f t="shared" si="37"/>
        <v>0</v>
      </c>
      <c r="AF89" s="159">
        <f t="shared" si="37"/>
        <v>0</v>
      </c>
      <c r="AG89" s="159">
        <f t="shared" si="37"/>
        <v>0</v>
      </c>
      <c r="AH89" s="159">
        <f t="shared" si="37"/>
        <v>0</v>
      </c>
      <c r="AI89" s="159">
        <f t="shared" si="37"/>
        <v>0</v>
      </c>
      <c r="AJ89" s="159">
        <f t="shared" si="37"/>
        <v>0</v>
      </c>
      <c r="AK89" s="159">
        <f t="shared" si="37"/>
        <v>0</v>
      </c>
      <c r="AL89" s="159">
        <f t="shared" si="37"/>
        <v>0</v>
      </c>
      <c r="AM89" s="159">
        <f t="shared" si="37"/>
        <v>0</v>
      </c>
      <c r="AN89" s="159">
        <f t="shared" si="37"/>
        <v>0</v>
      </c>
      <c r="AO89" s="159">
        <f t="shared" si="37"/>
        <v>0</v>
      </c>
      <c r="AP89" s="159">
        <f t="shared" si="37"/>
        <v>0</v>
      </c>
    </row>
    <row r="90" spans="1:45" ht="15" thickBot="1" x14ac:dyDescent="0.25">
      <c r="A90" s="274" t="s">
        <v>306</v>
      </c>
      <c r="B90" s="273">
        <f t="shared" ref="B90:AP90" si="38">IF(AND(B87&gt;0,A87&lt;0),(B74-(B87/(B87-A87))),0)</f>
        <v>0</v>
      </c>
      <c r="C90" s="278">
        <f t="shared" ref="C90:K90" si="39">IF(AND(C87&gt;0,B87&lt;0),(C74-(C87/(C87-B87))),0)</f>
        <v>0</v>
      </c>
      <c r="D90" s="273">
        <f t="shared" si="39"/>
        <v>0</v>
      </c>
      <c r="E90" s="278">
        <f t="shared" si="39"/>
        <v>0</v>
      </c>
      <c r="F90" s="273">
        <f t="shared" si="39"/>
        <v>0</v>
      </c>
      <c r="G90" s="278">
        <f t="shared" si="39"/>
        <v>0</v>
      </c>
      <c r="H90" s="273">
        <f t="shared" si="39"/>
        <v>0</v>
      </c>
      <c r="I90" s="278">
        <f t="shared" si="39"/>
        <v>0</v>
      </c>
      <c r="J90" s="273">
        <f t="shared" si="39"/>
        <v>0</v>
      </c>
      <c r="K90" s="278">
        <f t="shared" si="39"/>
        <v>0</v>
      </c>
      <c r="L90" s="238">
        <v>0</v>
      </c>
      <c r="M90" s="160">
        <f t="shared" si="38"/>
        <v>0</v>
      </c>
      <c r="N90" s="160">
        <f t="shared" si="38"/>
        <v>0</v>
      </c>
      <c r="O90" s="160">
        <f t="shared" si="38"/>
        <v>0</v>
      </c>
      <c r="P90" s="160">
        <f t="shared" si="38"/>
        <v>0</v>
      </c>
      <c r="Q90" s="160">
        <f t="shared" si="38"/>
        <v>0</v>
      </c>
      <c r="R90" s="160">
        <f t="shared" si="38"/>
        <v>0</v>
      </c>
      <c r="S90" s="160">
        <f t="shared" si="38"/>
        <v>0</v>
      </c>
      <c r="T90" s="160">
        <f t="shared" si="38"/>
        <v>0</v>
      </c>
      <c r="U90" s="160">
        <f t="shared" si="38"/>
        <v>0</v>
      </c>
      <c r="V90" s="160">
        <f t="shared" si="38"/>
        <v>0</v>
      </c>
      <c r="W90" s="160">
        <f t="shared" si="38"/>
        <v>0</v>
      </c>
      <c r="X90" s="160">
        <f t="shared" si="38"/>
        <v>0</v>
      </c>
      <c r="Y90" s="160">
        <f t="shared" si="38"/>
        <v>0</v>
      </c>
      <c r="Z90" s="160">
        <f t="shared" si="38"/>
        <v>0</v>
      </c>
      <c r="AA90" s="160">
        <f t="shared" si="38"/>
        <v>0</v>
      </c>
      <c r="AB90" s="160">
        <f t="shared" si="38"/>
        <v>0</v>
      </c>
      <c r="AC90" s="160">
        <f t="shared" si="38"/>
        <v>0</v>
      </c>
      <c r="AD90" s="160">
        <f t="shared" si="38"/>
        <v>0</v>
      </c>
      <c r="AE90" s="160">
        <f t="shared" si="38"/>
        <v>0</v>
      </c>
      <c r="AF90" s="160">
        <f t="shared" si="38"/>
        <v>0</v>
      </c>
      <c r="AG90" s="160">
        <f t="shared" si="38"/>
        <v>0</v>
      </c>
      <c r="AH90" s="160">
        <f t="shared" si="38"/>
        <v>0</v>
      </c>
      <c r="AI90" s="160">
        <f t="shared" si="38"/>
        <v>0</v>
      </c>
      <c r="AJ90" s="160">
        <f t="shared" si="38"/>
        <v>0</v>
      </c>
      <c r="AK90" s="160">
        <f t="shared" si="38"/>
        <v>0</v>
      </c>
      <c r="AL90" s="160">
        <f t="shared" si="38"/>
        <v>0</v>
      </c>
      <c r="AM90" s="160">
        <f t="shared" si="38"/>
        <v>0</v>
      </c>
      <c r="AN90" s="160">
        <f t="shared" si="38"/>
        <v>0</v>
      </c>
      <c r="AO90" s="160">
        <f t="shared" si="38"/>
        <v>0</v>
      </c>
      <c r="AP90" s="160">
        <f t="shared" si="38"/>
        <v>0</v>
      </c>
    </row>
    <row r="91" spans="1:45" s="197" customFormat="1" x14ac:dyDescent="0.2">
      <c r="A91" s="239"/>
      <c r="B91" s="240">
        <v>2020</v>
      </c>
      <c r="C91" s="240">
        <f>B91+1</f>
        <v>2021</v>
      </c>
      <c r="D91" s="241">
        <f t="shared" ref="D91:AP91" si="40">C91+1</f>
        <v>2022</v>
      </c>
      <c r="E91" s="241">
        <f t="shared" si="40"/>
        <v>2023</v>
      </c>
      <c r="F91" s="241">
        <f t="shared" si="40"/>
        <v>2024</v>
      </c>
      <c r="G91" s="241">
        <f t="shared" si="40"/>
        <v>2025</v>
      </c>
      <c r="H91" s="241">
        <f t="shared" si="40"/>
        <v>2026</v>
      </c>
      <c r="I91" s="241">
        <f t="shared" si="40"/>
        <v>2027</v>
      </c>
      <c r="J91" s="241">
        <f t="shared" si="40"/>
        <v>2028</v>
      </c>
      <c r="K91" s="241">
        <f t="shared" si="40"/>
        <v>2029</v>
      </c>
      <c r="L91" s="241">
        <f t="shared" si="40"/>
        <v>2030</v>
      </c>
      <c r="M91" s="241">
        <f t="shared" si="40"/>
        <v>2031</v>
      </c>
      <c r="N91" s="241">
        <f t="shared" si="40"/>
        <v>2032</v>
      </c>
      <c r="O91" s="241">
        <f t="shared" si="40"/>
        <v>2033</v>
      </c>
      <c r="P91" s="241">
        <f t="shared" si="40"/>
        <v>2034</v>
      </c>
      <c r="Q91" s="241">
        <f t="shared" si="40"/>
        <v>2035</v>
      </c>
      <c r="R91" s="241">
        <f t="shared" si="40"/>
        <v>2036</v>
      </c>
      <c r="S91" s="241">
        <f t="shared" si="40"/>
        <v>2037</v>
      </c>
      <c r="T91" s="241">
        <f t="shared" si="40"/>
        <v>2038</v>
      </c>
      <c r="U91" s="241">
        <f t="shared" si="40"/>
        <v>2039</v>
      </c>
      <c r="V91" s="241">
        <f t="shared" si="40"/>
        <v>2040</v>
      </c>
      <c r="W91" s="241">
        <f t="shared" si="40"/>
        <v>2041</v>
      </c>
      <c r="X91" s="241">
        <f t="shared" si="40"/>
        <v>2042</v>
      </c>
      <c r="Y91" s="241">
        <f t="shared" si="40"/>
        <v>2043</v>
      </c>
      <c r="Z91" s="241">
        <f t="shared" si="40"/>
        <v>2044</v>
      </c>
      <c r="AA91" s="241">
        <f t="shared" si="40"/>
        <v>2045</v>
      </c>
      <c r="AB91" s="241">
        <f t="shared" si="40"/>
        <v>2046</v>
      </c>
      <c r="AC91" s="241">
        <f t="shared" si="40"/>
        <v>2047</v>
      </c>
      <c r="AD91" s="241">
        <f t="shared" si="40"/>
        <v>2048</v>
      </c>
      <c r="AE91" s="241">
        <f t="shared" si="40"/>
        <v>2049</v>
      </c>
      <c r="AF91" s="241">
        <f t="shared" si="40"/>
        <v>2050</v>
      </c>
      <c r="AG91" s="241">
        <f t="shared" si="40"/>
        <v>2051</v>
      </c>
      <c r="AH91" s="241">
        <f t="shared" si="40"/>
        <v>2052</v>
      </c>
      <c r="AI91" s="241">
        <f t="shared" si="40"/>
        <v>2053</v>
      </c>
      <c r="AJ91" s="241">
        <f t="shared" si="40"/>
        <v>2054</v>
      </c>
      <c r="AK91" s="241">
        <f t="shared" si="40"/>
        <v>2055</v>
      </c>
      <c r="AL91" s="241">
        <f t="shared" si="40"/>
        <v>2056</v>
      </c>
      <c r="AM91" s="241">
        <f t="shared" si="40"/>
        <v>2057</v>
      </c>
      <c r="AN91" s="241">
        <f t="shared" si="40"/>
        <v>2058</v>
      </c>
      <c r="AO91" s="241">
        <f t="shared" si="40"/>
        <v>2059</v>
      </c>
      <c r="AP91" s="241">
        <f t="shared" si="40"/>
        <v>2060</v>
      </c>
      <c r="AQ91" s="242"/>
      <c r="AR91" s="242"/>
      <c r="AS91" s="242"/>
    </row>
    <row r="92" spans="1:45" ht="15.6" customHeight="1" x14ac:dyDescent="0.2">
      <c r="A92" s="161" t="s">
        <v>305</v>
      </c>
      <c r="B92" s="62"/>
      <c r="C92" s="62"/>
      <c r="D92" s="62"/>
      <c r="E92" s="62"/>
      <c r="F92" s="62"/>
      <c r="G92" s="62"/>
      <c r="H92" s="62"/>
      <c r="I92" s="62"/>
      <c r="J92" s="62"/>
      <c r="K92" s="62"/>
      <c r="L92" s="162">
        <v>10</v>
      </c>
      <c r="M92" s="62"/>
      <c r="N92" s="62"/>
      <c r="O92" s="62"/>
      <c r="P92" s="62"/>
      <c r="Q92" s="62"/>
      <c r="R92" s="62"/>
      <c r="S92" s="62"/>
      <c r="T92" s="62"/>
      <c r="U92" s="62"/>
      <c r="V92" s="62"/>
      <c r="W92" s="62"/>
      <c r="X92" s="62"/>
      <c r="Y92" s="62"/>
      <c r="Z92" s="62"/>
      <c r="AA92" s="62">
        <v>25</v>
      </c>
      <c r="AB92" s="62"/>
      <c r="AC92" s="62"/>
      <c r="AD92" s="62"/>
      <c r="AE92" s="62"/>
      <c r="AF92" s="62">
        <v>30</v>
      </c>
      <c r="AG92" s="62"/>
      <c r="AH92" s="62"/>
      <c r="AI92" s="62"/>
      <c r="AJ92" s="62"/>
      <c r="AK92" s="62"/>
      <c r="AL92" s="62"/>
      <c r="AM92" s="62"/>
      <c r="AN92" s="62"/>
      <c r="AO92" s="62"/>
      <c r="AP92" s="62">
        <v>40</v>
      </c>
    </row>
    <row r="93" spans="1:45" ht="12.75" x14ac:dyDescent="0.2">
      <c r="A93" s="63" t="s">
        <v>304</v>
      </c>
      <c r="B93" s="63"/>
      <c r="C93" s="63"/>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c r="AO93" s="63"/>
      <c r="AP93" s="63"/>
    </row>
    <row r="94" spans="1:45" ht="12.75" x14ac:dyDescent="0.2">
      <c r="A94" s="63" t="s">
        <v>303</v>
      </c>
      <c r="B94" s="63"/>
      <c r="C94" s="63"/>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3"/>
    </row>
    <row r="95" spans="1:45" ht="12.75" x14ac:dyDescent="0.2">
      <c r="A95" s="63" t="s">
        <v>302</v>
      </c>
      <c r="B95" s="63"/>
      <c r="C95" s="63"/>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c r="AO95" s="63"/>
      <c r="AP95" s="63"/>
    </row>
    <row r="96" spans="1:45" ht="12.75" x14ac:dyDescent="0.2">
      <c r="A96" s="62" t="s">
        <v>301</v>
      </c>
      <c r="B96" s="62"/>
      <c r="C96" s="62"/>
      <c r="D96" s="62"/>
      <c r="E96" s="62"/>
      <c r="F96" s="62"/>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62"/>
      <c r="AL96" s="62"/>
      <c r="AM96" s="62"/>
      <c r="AN96" s="62"/>
      <c r="AO96" s="62"/>
      <c r="AP96" s="62"/>
    </row>
    <row r="97" spans="1:71" ht="33" customHeight="1" x14ac:dyDescent="0.2">
      <c r="A97" s="410" t="s">
        <v>556</v>
      </c>
      <c r="B97" s="410"/>
      <c r="C97" s="410"/>
      <c r="D97" s="410"/>
      <c r="E97" s="410"/>
      <c r="F97" s="410"/>
      <c r="G97" s="410"/>
      <c r="H97" s="410"/>
      <c r="I97" s="410"/>
      <c r="J97" s="410"/>
      <c r="K97" s="410"/>
      <c r="L97" s="410"/>
      <c r="M97" s="152"/>
      <c r="N97" s="152"/>
      <c r="O97" s="152"/>
      <c r="P97" s="152"/>
      <c r="Q97" s="152"/>
      <c r="R97" s="152"/>
      <c r="S97" s="152"/>
      <c r="T97" s="152"/>
      <c r="U97" s="152"/>
      <c r="V97" s="152"/>
      <c r="W97" s="152"/>
      <c r="X97" s="152"/>
      <c r="Y97" s="152"/>
      <c r="Z97" s="152"/>
      <c r="AA97" s="152"/>
      <c r="AB97" s="152"/>
      <c r="AC97" s="152"/>
      <c r="AD97" s="152"/>
      <c r="AE97" s="152"/>
      <c r="AF97" s="152"/>
      <c r="AG97" s="152"/>
      <c r="AH97" s="152"/>
      <c r="AI97" s="152"/>
      <c r="AJ97" s="152"/>
      <c r="AK97" s="152"/>
      <c r="AL97" s="152"/>
      <c r="AM97" s="152"/>
      <c r="AN97" s="152"/>
      <c r="AO97" s="152"/>
      <c r="AP97" s="152"/>
    </row>
    <row r="98" spans="1:71" ht="16.5" thickBot="1" x14ac:dyDescent="0.25">
      <c r="C98" s="163"/>
    </row>
    <row r="99" spans="1:71" s="169" customFormat="1" ht="16.5" thickTop="1" x14ac:dyDescent="0.2">
      <c r="A99" s="164" t="s">
        <v>557</v>
      </c>
      <c r="B99" s="165">
        <f>B81*B85</f>
        <v>0</v>
      </c>
      <c r="C99" s="166">
        <f>C81*C85</f>
        <v>0</v>
      </c>
      <c r="D99" s="166">
        <f t="shared" ref="D99:AP99" si="41">D81*D85</f>
        <v>0</v>
      </c>
      <c r="E99" s="166">
        <f t="shared" si="41"/>
        <v>0</v>
      </c>
      <c r="F99" s="166">
        <f t="shared" si="41"/>
        <v>0</v>
      </c>
      <c r="G99" s="166">
        <f t="shared" si="41"/>
        <v>0</v>
      </c>
      <c r="H99" s="166">
        <f t="shared" si="41"/>
        <v>0</v>
      </c>
      <c r="I99" s="166">
        <f t="shared" si="41"/>
        <v>0</v>
      </c>
      <c r="J99" s="166">
        <f>J81*J85</f>
        <v>0</v>
      </c>
      <c r="K99" s="166">
        <f t="shared" si="41"/>
        <v>0</v>
      </c>
      <c r="L99" s="166">
        <f>L81*L85</f>
        <v>0</v>
      </c>
      <c r="M99" s="166">
        <f t="shared" si="41"/>
        <v>0</v>
      </c>
      <c r="N99" s="166">
        <f t="shared" si="41"/>
        <v>0</v>
      </c>
      <c r="O99" s="166">
        <f t="shared" si="41"/>
        <v>0</v>
      </c>
      <c r="P99" s="166">
        <f t="shared" si="41"/>
        <v>0</v>
      </c>
      <c r="Q99" s="166">
        <f t="shared" si="41"/>
        <v>0</v>
      </c>
      <c r="R99" s="166">
        <f t="shared" si="41"/>
        <v>0</v>
      </c>
      <c r="S99" s="166">
        <f t="shared" si="41"/>
        <v>0</v>
      </c>
      <c r="T99" s="166">
        <f t="shared" si="41"/>
        <v>0</v>
      </c>
      <c r="U99" s="166">
        <f t="shared" si="41"/>
        <v>0</v>
      </c>
      <c r="V99" s="166">
        <f t="shared" si="41"/>
        <v>0</v>
      </c>
      <c r="W99" s="166">
        <f t="shared" si="41"/>
        <v>0</v>
      </c>
      <c r="X99" s="166">
        <f t="shared" si="41"/>
        <v>0</v>
      </c>
      <c r="Y99" s="166">
        <f t="shared" si="41"/>
        <v>0</v>
      </c>
      <c r="Z99" s="166">
        <f t="shared" si="41"/>
        <v>0</v>
      </c>
      <c r="AA99" s="166">
        <f t="shared" si="41"/>
        <v>0</v>
      </c>
      <c r="AB99" s="166">
        <f t="shared" si="41"/>
        <v>0</v>
      </c>
      <c r="AC99" s="166">
        <f t="shared" si="41"/>
        <v>0</v>
      </c>
      <c r="AD99" s="166">
        <f t="shared" si="41"/>
        <v>0</v>
      </c>
      <c r="AE99" s="166">
        <f t="shared" si="41"/>
        <v>0</v>
      </c>
      <c r="AF99" s="166">
        <f t="shared" si="41"/>
        <v>0</v>
      </c>
      <c r="AG99" s="166">
        <f t="shared" si="41"/>
        <v>0</v>
      </c>
      <c r="AH99" s="166">
        <f t="shared" si="41"/>
        <v>0</v>
      </c>
      <c r="AI99" s="166">
        <f t="shared" si="41"/>
        <v>0</v>
      </c>
      <c r="AJ99" s="166">
        <f t="shared" si="41"/>
        <v>0</v>
      </c>
      <c r="AK99" s="166">
        <f t="shared" si="41"/>
        <v>0</v>
      </c>
      <c r="AL99" s="166">
        <f t="shared" si="41"/>
        <v>0</v>
      </c>
      <c r="AM99" s="166">
        <f t="shared" si="41"/>
        <v>0</v>
      </c>
      <c r="AN99" s="166">
        <f t="shared" si="41"/>
        <v>0</v>
      </c>
      <c r="AO99" s="166">
        <f t="shared" si="41"/>
        <v>0</v>
      </c>
      <c r="AP99" s="166">
        <f t="shared" si="41"/>
        <v>0</v>
      </c>
      <c r="AQ99" s="167">
        <f>SUM(B99:AP99)</f>
        <v>0</v>
      </c>
      <c r="AR99" s="168"/>
      <c r="AS99" s="168"/>
    </row>
    <row r="100" spans="1:71" s="172" customFormat="1" x14ac:dyDescent="0.2">
      <c r="A100" s="170">
        <f>AQ99</f>
        <v>0</v>
      </c>
      <c r="B100" s="171"/>
      <c r="C100" s="141"/>
      <c r="D100" s="141"/>
      <c r="E100" s="141"/>
      <c r="F100" s="141"/>
      <c r="G100" s="141"/>
      <c r="H100" s="141"/>
      <c r="I100" s="141"/>
      <c r="J100" s="141"/>
      <c r="K100" s="141"/>
      <c r="L100" s="141"/>
      <c r="M100" s="141"/>
      <c r="N100" s="141"/>
      <c r="O100" s="141"/>
      <c r="P100" s="141"/>
      <c r="Q100" s="141"/>
      <c r="R100" s="141"/>
      <c r="S100" s="141"/>
      <c r="T100" s="141"/>
      <c r="U100" s="141"/>
      <c r="V100" s="141"/>
      <c r="W100" s="141"/>
      <c r="X100" s="141"/>
      <c r="Y100" s="141"/>
      <c r="Z100" s="141"/>
      <c r="AA100" s="141"/>
      <c r="AB100" s="141"/>
      <c r="AC100" s="141"/>
      <c r="AD100" s="141"/>
      <c r="AE100" s="141"/>
      <c r="AF100" s="141"/>
      <c r="AG100" s="141"/>
      <c r="AH100" s="141"/>
      <c r="AI100" s="141"/>
      <c r="AJ100" s="141"/>
      <c r="AK100" s="141"/>
      <c r="AL100" s="141"/>
      <c r="AM100" s="141"/>
      <c r="AN100" s="141"/>
      <c r="AO100" s="141"/>
      <c r="AP100" s="141"/>
      <c r="AQ100" s="108"/>
      <c r="AR100" s="108"/>
      <c r="AS100" s="108"/>
    </row>
    <row r="101" spans="1:71" s="172" customFormat="1" x14ac:dyDescent="0.2">
      <c r="A101" s="170">
        <f>AP87</f>
        <v>53570197.345854707</v>
      </c>
      <c r="B101" s="171"/>
      <c r="C101" s="141"/>
      <c r="D101" s="141"/>
      <c r="E101" s="141"/>
      <c r="F101" s="141"/>
      <c r="G101" s="141"/>
      <c r="H101" s="141"/>
      <c r="I101" s="141"/>
      <c r="J101" s="141"/>
      <c r="K101" s="141"/>
      <c r="L101" s="141"/>
      <c r="M101" s="141"/>
      <c r="N101" s="141"/>
      <c r="O101" s="141"/>
      <c r="P101" s="141"/>
      <c r="Q101" s="141"/>
      <c r="R101" s="141"/>
      <c r="S101" s="141"/>
      <c r="T101" s="141"/>
      <c r="U101" s="141"/>
      <c r="V101" s="141"/>
      <c r="W101" s="141"/>
      <c r="X101" s="141"/>
      <c r="Y101" s="141"/>
      <c r="Z101" s="141"/>
      <c r="AA101" s="141"/>
      <c r="AB101" s="141"/>
      <c r="AC101" s="141"/>
      <c r="AD101" s="141"/>
      <c r="AE101" s="141"/>
      <c r="AF101" s="141"/>
      <c r="AG101" s="141"/>
      <c r="AH101" s="141"/>
      <c r="AI101" s="141"/>
      <c r="AJ101" s="141"/>
      <c r="AK101" s="141"/>
      <c r="AL101" s="141"/>
      <c r="AM101" s="141"/>
      <c r="AN101" s="141"/>
      <c r="AO101" s="141"/>
      <c r="AP101" s="141"/>
      <c r="AQ101" s="108"/>
      <c r="AR101" s="108"/>
      <c r="AS101" s="108"/>
    </row>
    <row r="102" spans="1:71" s="172" customFormat="1" x14ac:dyDescent="0.2">
      <c r="A102" s="173" t="s">
        <v>558</v>
      </c>
      <c r="B102" s="174" t="e">
        <f>(A101+-A100)/-A100</f>
        <v>#DIV/0!</v>
      </c>
      <c r="C102" s="141"/>
      <c r="D102" s="141"/>
      <c r="E102" s="141"/>
      <c r="F102" s="141"/>
      <c r="G102" s="141"/>
      <c r="H102" s="141"/>
      <c r="I102" s="141"/>
      <c r="J102" s="141"/>
      <c r="K102" s="141"/>
      <c r="L102" s="141"/>
      <c r="M102" s="141"/>
      <c r="N102" s="141"/>
      <c r="O102" s="141"/>
      <c r="P102" s="141"/>
      <c r="Q102" s="141"/>
      <c r="R102" s="141"/>
      <c r="S102" s="141"/>
      <c r="T102" s="141"/>
      <c r="U102" s="141"/>
      <c r="V102" s="141"/>
      <c r="W102" s="141"/>
      <c r="X102" s="141"/>
      <c r="Y102" s="141"/>
      <c r="Z102" s="141"/>
      <c r="AA102" s="141"/>
      <c r="AB102" s="141"/>
      <c r="AC102" s="141"/>
      <c r="AD102" s="141"/>
      <c r="AE102" s="141"/>
      <c r="AF102" s="141"/>
      <c r="AG102" s="141"/>
      <c r="AH102" s="141"/>
      <c r="AI102" s="141"/>
      <c r="AJ102" s="141"/>
      <c r="AK102" s="141"/>
      <c r="AL102" s="141"/>
      <c r="AM102" s="141"/>
      <c r="AN102" s="141"/>
      <c r="AO102" s="141"/>
      <c r="AP102" s="141"/>
      <c r="AQ102" s="108"/>
      <c r="AR102" s="108"/>
      <c r="AS102" s="108"/>
    </row>
    <row r="103" spans="1:71" s="172" customFormat="1" x14ac:dyDescent="0.2">
      <c r="A103" s="175"/>
      <c r="B103" s="141"/>
      <c r="C103" s="141"/>
      <c r="D103" s="141"/>
      <c r="E103" s="141"/>
      <c r="F103" s="141"/>
      <c r="G103" s="141"/>
      <c r="H103" s="141"/>
      <c r="I103" s="141"/>
      <c r="J103" s="141"/>
      <c r="K103" s="141"/>
      <c r="L103" s="141"/>
      <c r="M103" s="141"/>
      <c r="N103" s="141"/>
      <c r="O103" s="141"/>
      <c r="P103" s="141"/>
      <c r="Q103" s="141"/>
      <c r="R103" s="141"/>
      <c r="S103" s="141"/>
      <c r="T103" s="141"/>
      <c r="U103" s="141"/>
      <c r="V103" s="141"/>
      <c r="W103" s="141"/>
      <c r="X103" s="141"/>
      <c r="Y103" s="141"/>
      <c r="Z103" s="141"/>
      <c r="AA103" s="141"/>
      <c r="AB103" s="141"/>
      <c r="AC103" s="141"/>
      <c r="AD103" s="141"/>
      <c r="AE103" s="141"/>
      <c r="AF103" s="141"/>
      <c r="AG103" s="141"/>
      <c r="AH103" s="141"/>
      <c r="AI103" s="141"/>
      <c r="AJ103" s="141"/>
      <c r="AK103" s="141"/>
      <c r="AL103" s="141"/>
      <c r="AM103" s="141"/>
      <c r="AN103" s="141"/>
      <c r="AO103" s="141"/>
      <c r="AP103" s="141"/>
      <c r="AQ103" s="108"/>
      <c r="AR103" s="108"/>
      <c r="AS103" s="108"/>
    </row>
    <row r="104" spans="1:71" ht="12.75" x14ac:dyDescent="0.2">
      <c r="A104" s="176" t="s">
        <v>559</v>
      </c>
      <c r="B104" s="176" t="s">
        <v>560</v>
      </c>
      <c r="C104" s="176" t="s">
        <v>561</v>
      </c>
      <c r="D104" s="176" t="s">
        <v>562</v>
      </c>
      <c r="E104" s="177"/>
      <c r="F104" s="177"/>
      <c r="G104" s="177"/>
      <c r="H104" s="177"/>
      <c r="I104" s="177"/>
      <c r="J104" s="177"/>
      <c r="K104" s="177"/>
      <c r="L104" s="177"/>
      <c r="M104" s="177"/>
      <c r="N104" s="177"/>
      <c r="O104" s="177"/>
      <c r="P104" s="177"/>
      <c r="Q104" s="177"/>
      <c r="R104" s="177"/>
      <c r="S104" s="177"/>
      <c r="T104" s="177"/>
      <c r="U104" s="177"/>
      <c r="V104" s="177"/>
      <c r="W104" s="177"/>
      <c r="X104" s="177"/>
      <c r="Y104" s="177"/>
      <c r="Z104" s="177"/>
      <c r="AA104" s="177"/>
      <c r="AB104" s="177"/>
      <c r="AC104" s="177"/>
      <c r="AD104" s="177"/>
      <c r="AE104" s="177"/>
      <c r="AF104" s="177"/>
      <c r="AG104" s="177"/>
      <c r="AH104" s="177"/>
      <c r="AI104" s="177"/>
      <c r="AJ104" s="177"/>
      <c r="AK104" s="177"/>
      <c r="AL104" s="177"/>
      <c r="AM104" s="177"/>
      <c r="AN104" s="177"/>
      <c r="AO104" s="177"/>
      <c r="AP104" s="177"/>
      <c r="AT104" s="177"/>
      <c r="AU104" s="177"/>
      <c r="AV104" s="177"/>
      <c r="AW104" s="177"/>
      <c r="AX104" s="177"/>
      <c r="AY104" s="177"/>
      <c r="AZ104" s="177"/>
      <c r="BA104" s="177"/>
      <c r="BB104" s="177"/>
      <c r="BC104" s="177"/>
      <c r="BD104" s="177"/>
      <c r="BE104" s="177"/>
      <c r="BF104" s="177"/>
      <c r="BG104" s="177"/>
      <c r="BH104" s="177"/>
      <c r="BI104" s="177"/>
      <c r="BJ104" s="177"/>
      <c r="BK104" s="177"/>
      <c r="BL104" s="177"/>
      <c r="BM104" s="177"/>
      <c r="BN104" s="177"/>
      <c r="BO104" s="177"/>
      <c r="BP104" s="177"/>
      <c r="BQ104" s="177"/>
      <c r="BR104" s="177"/>
      <c r="BS104" s="177"/>
    </row>
    <row r="105" spans="1:71" ht="12.75" x14ac:dyDescent="0.2">
      <c r="A105" s="178">
        <f>G28/1000/1000</f>
        <v>53.570197345854709</v>
      </c>
      <c r="B105" s="179">
        <f>L88</f>
        <v>0</v>
      </c>
      <c r="C105" s="180" t="str">
        <f>G26</f>
        <v>не окупается</v>
      </c>
      <c r="D105" s="180" t="str">
        <f>G27</f>
        <v>не окупается</v>
      </c>
      <c r="E105" s="109" t="s">
        <v>563</v>
      </c>
      <c r="F105" s="109"/>
      <c r="G105" s="109"/>
      <c r="H105" s="109"/>
      <c r="I105" s="109"/>
      <c r="J105" s="109"/>
      <c r="K105" s="109"/>
      <c r="L105" s="109"/>
      <c r="M105" s="109"/>
      <c r="N105" s="109"/>
      <c r="O105" s="109"/>
      <c r="P105" s="109"/>
      <c r="Q105" s="109"/>
      <c r="R105" s="109"/>
      <c r="S105" s="109"/>
      <c r="T105" s="109"/>
      <c r="U105" s="109"/>
      <c r="V105" s="109"/>
      <c r="W105" s="109"/>
      <c r="X105" s="109"/>
      <c r="Y105" s="109"/>
      <c r="Z105" s="109"/>
      <c r="AA105" s="109"/>
      <c r="AB105" s="109"/>
      <c r="AC105" s="109"/>
      <c r="AD105" s="109"/>
      <c r="AE105" s="109"/>
      <c r="AF105" s="109"/>
      <c r="AG105" s="109"/>
      <c r="AH105" s="109"/>
      <c r="AI105" s="109"/>
      <c r="AJ105" s="109"/>
      <c r="AK105" s="109"/>
      <c r="AL105" s="109"/>
      <c r="AM105" s="109"/>
      <c r="AN105" s="109"/>
      <c r="AO105" s="109"/>
      <c r="AP105" s="109"/>
      <c r="AQ105" s="109"/>
      <c r="AR105" s="109"/>
      <c r="AS105" s="109"/>
    </row>
    <row r="106" spans="1:71" ht="12.75" x14ac:dyDescent="0.2">
      <c r="A106" s="181"/>
      <c r="B106" s="177"/>
      <c r="C106" s="177"/>
      <c r="D106" s="177"/>
      <c r="E106" s="177"/>
      <c r="F106" s="177"/>
      <c r="G106" s="177"/>
      <c r="H106" s="177"/>
      <c r="I106" s="177"/>
      <c r="J106" s="177"/>
      <c r="K106" s="177"/>
      <c r="L106" s="177"/>
      <c r="M106" s="177"/>
      <c r="N106" s="177"/>
      <c r="O106" s="177"/>
      <c r="P106" s="177"/>
      <c r="Q106" s="177"/>
      <c r="R106" s="177"/>
      <c r="S106" s="177"/>
      <c r="T106" s="177"/>
      <c r="U106" s="177"/>
      <c r="V106" s="177"/>
      <c r="W106" s="177"/>
      <c r="X106" s="177"/>
      <c r="Y106" s="177"/>
      <c r="Z106" s="177"/>
      <c r="AA106" s="177"/>
      <c r="AB106" s="177"/>
      <c r="AC106" s="177"/>
      <c r="AD106" s="177"/>
      <c r="AE106" s="177"/>
      <c r="AF106" s="177"/>
      <c r="AG106" s="177"/>
      <c r="AH106" s="177"/>
      <c r="AI106" s="177"/>
      <c r="AJ106" s="177"/>
      <c r="AK106" s="177"/>
      <c r="AL106" s="177"/>
      <c r="AM106" s="177"/>
      <c r="AN106" s="177"/>
      <c r="AO106" s="177"/>
      <c r="AP106" s="177"/>
      <c r="AT106" s="177"/>
      <c r="AU106" s="177"/>
      <c r="AV106" s="177"/>
      <c r="AW106" s="177"/>
      <c r="AX106" s="177"/>
      <c r="AY106" s="177"/>
      <c r="AZ106" s="177"/>
      <c r="BA106" s="177"/>
      <c r="BB106" s="177"/>
      <c r="BC106" s="177"/>
      <c r="BD106" s="177"/>
      <c r="BE106" s="177"/>
      <c r="BF106" s="177"/>
      <c r="BG106" s="177"/>
      <c r="BH106" s="177"/>
      <c r="BI106" s="177"/>
      <c r="BJ106" s="177"/>
      <c r="BK106" s="177"/>
      <c r="BL106" s="177"/>
      <c r="BM106" s="177"/>
      <c r="BN106" s="177"/>
      <c r="BO106" s="177"/>
      <c r="BP106" s="177"/>
      <c r="BQ106" s="177"/>
      <c r="BR106" s="177"/>
      <c r="BS106" s="177"/>
    </row>
    <row r="107" spans="1:71" ht="12.75" x14ac:dyDescent="0.2">
      <c r="A107" s="182"/>
      <c r="B107" s="183">
        <v>2016</v>
      </c>
      <c r="C107" s="183">
        <v>2017</v>
      </c>
      <c r="D107" s="184">
        <f t="shared" ref="D107:AP107" si="42">C107+1</f>
        <v>2018</v>
      </c>
      <c r="E107" s="184">
        <f t="shared" si="42"/>
        <v>2019</v>
      </c>
      <c r="F107" s="184">
        <f t="shared" si="42"/>
        <v>2020</v>
      </c>
      <c r="G107" s="184">
        <f t="shared" si="42"/>
        <v>2021</v>
      </c>
      <c r="H107" s="184">
        <f t="shared" si="42"/>
        <v>2022</v>
      </c>
      <c r="I107" s="184">
        <f t="shared" si="42"/>
        <v>2023</v>
      </c>
      <c r="J107" s="184">
        <f t="shared" si="42"/>
        <v>2024</v>
      </c>
      <c r="K107" s="184">
        <f t="shared" si="42"/>
        <v>2025</v>
      </c>
      <c r="L107" s="184">
        <f t="shared" si="42"/>
        <v>2026</v>
      </c>
      <c r="M107" s="184">
        <f t="shared" si="42"/>
        <v>2027</v>
      </c>
      <c r="N107" s="184">
        <f t="shared" si="42"/>
        <v>2028</v>
      </c>
      <c r="O107" s="184">
        <f t="shared" si="42"/>
        <v>2029</v>
      </c>
      <c r="P107" s="184">
        <f t="shared" si="42"/>
        <v>2030</v>
      </c>
      <c r="Q107" s="184">
        <f t="shared" si="42"/>
        <v>2031</v>
      </c>
      <c r="R107" s="184">
        <f t="shared" si="42"/>
        <v>2032</v>
      </c>
      <c r="S107" s="184">
        <f t="shared" si="42"/>
        <v>2033</v>
      </c>
      <c r="T107" s="184">
        <f t="shared" si="42"/>
        <v>2034</v>
      </c>
      <c r="U107" s="184">
        <f t="shared" si="42"/>
        <v>2035</v>
      </c>
      <c r="V107" s="184">
        <f t="shared" si="42"/>
        <v>2036</v>
      </c>
      <c r="W107" s="184">
        <f t="shared" si="42"/>
        <v>2037</v>
      </c>
      <c r="X107" s="184">
        <f t="shared" si="42"/>
        <v>2038</v>
      </c>
      <c r="Y107" s="184">
        <f t="shared" si="42"/>
        <v>2039</v>
      </c>
      <c r="Z107" s="184">
        <f t="shared" si="42"/>
        <v>2040</v>
      </c>
      <c r="AA107" s="184">
        <f t="shared" si="42"/>
        <v>2041</v>
      </c>
      <c r="AB107" s="184">
        <f t="shared" si="42"/>
        <v>2042</v>
      </c>
      <c r="AC107" s="184">
        <f t="shared" si="42"/>
        <v>2043</v>
      </c>
      <c r="AD107" s="184">
        <f t="shared" si="42"/>
        <v>2044</v>
      </c>
      <c r="AE107" s="184">
        <f t="shared" si="42"/>
        <v>2045</v>
      </c>
      <c r="AF107" s="184">
        <f t="shared" si="42"/>
        <v>2046</v>
      </c>
      <c r="AG107" s="184">
        <f t="shared" si="42"/>
        <v>2047</v>
      </c>
      <c r="AH107" s="184">
        <f t="shared" si="42"/>
        <v>2048</v>
      </c>
      <c r="AI107" s="184">
        <f t="shared" si="42"/>
        <v>2049</v>
      </c>
      <c r="AJ107" s="184">
        <f t="shared" si="42"/>
        <v>2050</v>
      </c>
      <c r="AK107" s="184">
        <f t="shared" si="42"/>
        <v>2051</v>
      </c>
      <c r="AL107" s="184">
        <f t="shared" si="42"/>
        <v>2052</v>
      </c>
      <c r="AM107" s="184">
        <f t="shared" si="42"/>
        <v>2053</v>
      </c>
      <c r="AN107" s="184">
        <f t="shared" si="42"/>
        <v>2054</v>
      </c>
      <c r="AO107" s="184">
        <f t="shared" si="42"/>
        <v>2055</v>
      </c>
      <c r="AP107" s="184">
        <f t="shared" si="42"/>
        <v>2056</v>
      </c>
      <c r="AT107" s="172"/>
      <c r="AU107" s="172"/>
      <c r="AV107" s="172"/>
      <c r="AW107" s="172"/>
      <c r="AX107" s="172"/>
      <c r="AY107" s="172"/>
      <c r="AZ107" s="172"/>
      <c r="BA107" s="172"/>
      <c r="BB107" s="172"/>
      <c r="BC107" s="172"/>
      <c r="BD107" s="172"/>
      <c r="BE107" s="172"/>
      <c r="BF107" s="172"/>
      <c r="BG107" s="172"/>
    </row>
    <row r="108" spans="1:71" ht="12.75" x14ac:dyDescent="0.2">
      <c r="A108" s="185" t="s">
        <v>564</v>
      </c>
      <c r="B108" s="186"/>
      <c r="C108" s="186">
        <f>C109*$B$111*$B$112*1000</f>
        <v>0</v>
      </c>
      <c r="D108" s="186">
        <f t="shared" ref="D108:AP108" si="43">D109*$B$111*$B$112*1000</f>
        <v>0</v>
      </c>
      <c r="E108" s="186">
        <f>E109*$B$111*$B$112*1000</f>
        <v>0</v>
      </c>
      <c r="F108" s="186">
        <f t="shared" si="43"/>
        <v>0</v>
      </c>
      <c r="G108" s="186">
        <f t="shared" si="43"/>
        <v>0</v>
      </c>
      <c r="H108" s="186">
        <f t="shared" si="43"/>
        <v>0</v>
      </c>
      <c r="I108" s="186">
        <f t="shared" si="43"/>
        <v>0</v>
      </c>
      <c r="J108" s="186">
        <f t="shared" si="43"/>
        <v>0</v>
      </c>
      <c r="K108" s="186">
        <f t="shared" si="43"/>
        <v>0</v>
      </c>
      <c r="L108" s="186">
        <f t="shared" si="43"/>
        <v>0</v>
      </c>
      <c r="M108" s="186">
        <f t="shared" si="43"/>
        <v>0</v>
      </c>
      <c r="N108" s="186">
        <f t="shared" si="43"/>
        <v>0</v>
      </c>
      <c r="O108" s="186">
        <f t="shared" si="43"/>
        <v>0</v>
      </c>
      <c r="P108" s="186">
        <f t="shared" si="43"/>
        <v>0</v>
      </c>
      <c r="Q108" s="186">
        <f t="shared" si="43"/>
        <v>0</v>
      </c>
      <c r="R108" s="186">
        <f t="shared" si="43"/>
        <v>0</v>
      </c>
      <c r="S108" s="186">
        <f t="shared" si="43"/>
        <v>0</v>
      </c>
      <c r="T108" s="186">
        <f t="shared" si="43"/>
        <v>0</v>
      </c>
      <c r="U108" s="186">
        <f t="shared" si="43"/>
        <v>0</v>
      </c>
      <c r="V108" s="186">
        <f t="shared" si="43"/>
        <v>0</v>
      </c>
      <c r="W108" s="186">
        <f t="shared" si="43"/>
        <v>0</v>
      </c>
      <c r="X108" s="186">
        <f t="shared" si="43"/>
        <v>0</v>
      </c>
      <c r="Y108" s="186">
        <f t="shared" si="43"/>
        <v>0</v>
      </c>
      <c r="Z108" s="186">
        <f t="shared" si="43"/>
        <v>0</v>
      </c>
      <c r="AA108" s="186">
        <f t="shared" si="43"/>
        <v>0</v>
      </c>
      <c r="AB108" s="186">
        <f t="shared" si="43"/>
        <v>0</v>
      </c>
      <c r="AC108" s="186">
        <f t="shared" si="43"/>
        <v>0</v>
      </c>
      <c r="AD108" s="186">
        <f t="shared" si="43"/>
        <v>0</v>
      </c>
      <c r="AE108" s="186">
        <f t="shared" si="43"/>
        <v>0</v>
      </c>
      <c r="AF108" s="186">
        <f t="shared" si="43"/>
        <v>0</v>
      </c>
      <c r="AG108" s="186">
        <f t="shared" si="43"/>
        <v>0</v>
      </c>
      <c r="AH108" s="186">
        <f t="shared" si="43"/>
        <v>0</v>
      </c>
      <c r="AI108" s="186">
        <f t="shared" si="43"/>
        <v>0</v>
      </c>
      <c r="AJ108" s="186">
        <f t="shared" si="43"/>
        <v>0</v>
      </c>
      <c r="AK108" s="186">
        <f t="shared" si="43"/>
        <v>0</v>
      </c>
      <c r="AL108" s="186">
        <f t="shared" si="43"/>
        <v>0</v>
      </c>
      <c r="AM108" s="186">
        <f t="shared" si="43"/>
        <v>0</v>
      </c>
      <c r="AN108" s="186">
        <f t="shared" si="43"/>
        <v>0</v>
      </c>
      <c r="AO108" s="186">
        <f t="shared" si="43"/>
        <v>0</v>
      </c>
      <c r="AP108" s="186">
        <f t="shared" si="43"/>
        <v>0</v>
      </c>
      <c r="AT108" s="172"/>
      <c r="AU108" s="172"/>
      <c r="AV108" s="172"/>
      <c r="AW108" s="172"/>
      <c r="AX108" s="172"/>
      <c r="AY108" s="172"/>
      <c r="AZ108" s="172"/>
      <c r="BA108" s="172"/>
      <c r="BB108" s="172"/>
      <c r="BC108" s="172"/>
      <c r="BD108" s="172"/>
      <c r="BE108" s="172"/>
      <c r="BF108" s="172"/>
      <c r="BG108" s="172"/>
    </row>
    <row r="109" spans="1:71" ht="12.75" x14ac:dyDescent="0.2">
      <c r="A109" s="185" t="s">
        <v>565</v>
      </c>
      <c r="B109" s="184"/>
      <c r="C109" s="184">
        <f>B109+$I$120*C113</f>
        <v>0</v>
      </c>
      <c r="D109" s="184">
        <f>C109+$I$120*D113</f>
        <v>0</v>
      </c>
      <c r="E109" s="184">
        <f t="shared" ref="E109:AP109" si="44">D109+$I$120*E113</f>
        <v>0</v>
      </c>
      <c r="F109" s="184">
        <f t="shared" si="44"/>
        <v>0</v>
      </c>
      <c r="G109" s="184">
        <f t="shared" si="44"/>
        <v>0</v>
      </c>
      <c r="H109" s="184">
        <f t="shared" si="44"/>
        <v>0</v>
      </c>
      <c r="I109" s="184">
        <f t="shared" si="44"/>
        <v>0</v>
      </c>
      <c r="J109" s="184">
        <f t="shared" si="44"/>
        <v>0</v>
      </c>
      <c r="K109" s="184">
        <f t="shared" si="44"/>
        <v>0</v>
      </c>
      <c r="L109" s="184">
        <f t="shared" si="44"/>
        <v>0</v>
      </c>
      <c r="M109" s="184">
        <f t="shared" si="44"/>
        <v>0</v>
      </c>
      <c r="N109" s="184">
        <f t="shared" si="44"/>
        <v>0</v>
      </c>
      <c r="O109" s="184">
        <f t="shared" si="44"/>
        <v>0</v>
      </c>
      <c r="P109" s="184">
        <f t="shared" si="44"/>
        <v>0</v>
      </c>
      <c r="Q109" s="184">
        <f t="shared" si="44"/>
        <v>0</v>
      </c>
      <c r="R109" s="184">
        <f t="shared" si="44"/>
        <v>0</v>
      </c>
      <c r="S109" s="184">
        <f t="shared" si="44"/>
        <v>0</v>
      </c>
      <c r="T109" s="184">
        <f t="shared" si="44"/>
        <v>0</v>
      </c>
      <c r="U109" s="184">
        <f t="shared" si="44"/>
        <v>0</v>
      </c>
      <c r="V109" s="184">
        <f t="shared" si="44"/>
        <v>0</v>
      </c>
      <c r="W109" s="184">
        <f t="shared" si="44"/>
        <v>0</v>
      </c>
      <c r="X109" s="184">
        <f t="shared" si="44"/>
        <v>0</v>
      </c>
      <c r="Y109" s="184">
        <f t="shared" si="44"/>
        <v>0</v>
      </c>
      <c r="Z109" s="184">
        <f t="shared" si="44"/>
        <v>0</v>
      </c>
      <c r="AA109" s="184">
        <f t="shared" si="44"/>
        <v>0</v>
      </c>
      <c r="AB109" s="184">
        <f t="shared" si="44"/>
        <v>0</v>
      </c>
      <c r="AC109" s="184">
        <f t="shared" si="44"/>
        <v>0</v>
      </c>
      <c r="AD109" s="184">
        <f t="shared" si="44"/>
        <v>0</v>
      </c>
      <c r="AE109" s="184">
        <f t="shared" si="44"/>
        <v>0</v>
      </c>
      <c r="AF109" s="184">
        <f t="shared" si="44"/>
        <v>0</v>
      </c>
      <c r="AG109" s="184">
        <f t="shared" si="44"/>
        <v>0</v>
      </c>
      <c r="AH109" s="184">
        <f t="shared" si="44"/>
        <v>0</v>
      </c>
      <c r="AI109" s="184">
        <f t="shared" si="44"/>
        <v>0</v>
      </c>
      <c r="AJ109" s="184">
        <f t="shared" si="44"/>
        <v>0</v>
      </c>
      <c r="AK109" s="184">
        <f t="shared" si="44"/>
        <v>0</v>
      </c>
      <c r="AL109" s="184">
        <f t="shared" si="44"/>
        <v>0</v>
      </c>
      <c r="AM109" s="184">
        <f t="shared" si="44"/>
        <v>0</v>
      </c>
      <c r="AN109" s="184">
        <f t="shared" si="44"/>
        <v>0</v>
      </c>
      <c r="AO109" s="184">
        <f t="shared" si="44"/>
        <v>0</v>
      </c>
      <c r="AP109" s="184">
        <f t="shared" si="44"/>
        <v>0</v>
      </c>
      <c r="AT109" s="172"/>
      <c r="AU109" s="172"/>
      <c r="AV109" s="172"/>
      <c r="AW109" s="172"/>
      <c r="AX109" s="172"/>
      <c r="AY109" s="172"/>
      <c r="AZ109" s="172"/>
      <c r="BA109" s="172"/>
      <c r="BB109" s="172"/>
      <c r="BC109" s="172"/>
      <c r="BD109" s="172"/>
      <c r="BE109" s="172"/>
      <c r="BF109" s="172"/>
      <c r="BG109" s="172"/>
    </row>
    <row r="110" spans="1:71" ht="12.75" x14ac:dyDescent="0.2">
      <c r="A110" s="185" t="s">
        <v>566</v>
      </c>
      <c r="B110" s="187">
        <v>0.93</v>
      </c>
      <c r="C110" s="184"/>
      <c r="D110" s="184"/>
      <c r="E110" s="184"/>
      <c r="F110" s="184"/>
      <c r="G110" s="184"/>
      <c r="H110" s="184"/>
      <c r="I110" s="184"/>
      <c r="J110" s="184"/>
      <c r="K110" s="184"/>
      <c r="L110" s="184"/>
      <c r="M110" s="184"/>
      <c r="N110" s="184"/>
      <c r="O110" s="184"/>
      <c r="P110" s="184"/>
      <c r="Q110" s="184"/>
      <c r="R110" s="184"/>
      <c r="S110" s="184"/>
      <c r="T110" s="184"/>
      <c r="U110" s="184"/>
      <c r="V110" s="184"/>
      <c r="W110" s="184"/>
      <c r="X110" s="184"/>
      <c r="Y110" s="184"/>
      <c r="Z110" s="184"/>
      <c r="AA110" s="184"/>
      <c r="AB110" s="184"/>
      <c r="AC110" s="184"/>
      <c r="AD110" s="184"/>
      <c r="AE110" s="184"/>
      <c r="AF110" s="184"/>
      <c r="AG110" s="184"/>
      <c r="AH110" s="184"/>
      <c r="AI110" s="184"/>
      <c r="AJ110" s="184"/>
      <c r="AK110" s="184"/>
      <c r="AL110" s="184"/>
      <c r="AM110" s="184"/>
      <c r="AN110" s="184"/>
      <c r="AO110" s="184"/>
      <c r="AP110" s="184"/>
      <c r="AT110" s="172"/>
      <c r="AU110" s="172"/>
      <c r="AV110" s="172"/>
      <c r="AW110" s="172"/>
      <c r="AX110" s="172"/>
      <c r="AY110" s="172"/>
      <c r="AZ110" s="172"/>
      <c r="BA110" s="172"/>
      <c r="BB110" s="172"/>
      <c r="BC110" s="172"/>
      <c r="BD110" s="172"/>
      <c r="BE110" s="172"/>
      <c r="BF110" s="172"/>
      <c r="BG110" s="172"/>
    </row>
    <row r="111" spans="1:71" ht="12.75" x14ac:dyDescent="0.2">
      <c r="A111" s="185" t="s">
        <v>567</v>
      </c>
      <c r="B111" s="187">
        <v>4380</v>
      </c>
      <c r="C111" s="184"/>
      <c r="D111" s="184"/>
      <c r="E111" s="184"/>
      <c r="F111" s="184"/>
      <c r="G111" s="184"/>
      <c r="H111" s="184"/>
      <c r="I111" s="184"/>
      <c r="J111" s="184"/>
      <c r="K111" s="184"/>
      <c r="L111" s="184"/>
      <c r="M111" s="184"/>
      <c r="N111" s="184"/>
      <c r="O111" s="184"/>
      <c r="P111" s="184"/>
      <c r="Q111" s="184"/>
      <c r="R111" s="184"/>
      <c r="S111" s="184"/>
      <c r="T111" s="184"/>
      <c r="U111" s="184"/>
      <c r="V111" s="184"/>
      <c r="W111" s="184"/>
      <c r="X111" s="184"/>
      <c r="Y111" s="184"/>
      <c r="Z111" s="184"/>
      <c r="AA111" s="184"/>
      <c r="AB111" s="184"/>
      <c r="AC111" s="184"/>
      <c r="AD111" s="184"/>
      <c r="AE111" s="184"/>
      <c r="AF111" s="184"/>
      <c r="AG111" s="184"/>
      <c r="AH111" s="184"/>
      <c r="AI111" s="184"/>
      <c r="AJ111" s="184"/>
      <c r="AK111" s="184"/>
      <c r="AL111" s="184"/>
      <c r="AM111" s="184"/>
      <c r="AN111" s="184"/>
      <c r="AO111" s="184"/>
      <c r="AP111" s="184"/>
      <c r="AT111" s="172"/>
      <c r="AU111" s="172"/>
      <c r="AV111" s="172"/>
      <c r="AW111" s="172"/>
      <c r="AX111" s="172"/>
      <c r="AY111" s="172"/>
      <c r="AZ111" s="172"/>
      <c r="BA111" s="172"/>
      <c r="BB111" s="172"/>
      <c r="BC111" s="172"/>
      <c r="BD111" s="172"/>
      <c r="BE111" s="172"/>
      <c r="BF111" s="172"/>
      <c r="BG111" s="172"/>
    </row>
    <row r="112" spans="1:71" ht="12.75" x14ac:dyDescent="0.2">
      <c r="A112" s="185" t="s">
        <v>568</v>
      </c>
      <c r="B112" s="183">
        <f>$B$131</f>
        <v>1.23072</v>
      </c>
      <c r="C112" s="184"/>
      <c r="D112" s="184"/>
      <c r="E112" s="184"/>
      <c r="F112" s="184"/>
      <c r="G112" s="184"/>
      <c r="H112" s="184"/>
      <c r="I112" s="184"/>
      <c r="J112" s="184"/>
      <c r="K112" s="184"/>
      <c r="L112" s="184"/>
      <c r="M112" s="184"/>
      <c r="N112" s="184"/>
      <c r="O112" s="184"/>
      <c r="P112" s="184"/>
      <c r="Q112" s="184"/>
      <c r="R112" s="184"/>
      <c r="S112" s="184"/>
      <c r="T112" s="184"/>
      <c r="U112" s="184"/>
      <c r="V112" s="184"/>
      <c r="W112" s="184"/>
      <c r="X112" s="184"/>
      <c r="Y112" s="184"/>
      <c r="Z112" s="184"/>
      <c r="AA112" s="184"/>
      <c r="AB112" s="184"/>
      <c r="AC112" s="184"/>
      <c r="AD112" s="184"/>
      <c r="AE112" s="184"/>
      <c r="AF112" s="184"/>
      <c r="AG112" s="184"/>
      <c r="AH112" s="184"/>
      <c r="AI112" s="184"/>
      <c r="AJ112" s="184"/>
      <c r="AK112" s="184"/>
      <c r="AL112" s="184"/>
      <c r="AM112" s="184"/>
      <c r="AN112" s="184"/>
      <c r="AO112" s="184"/>
      <c r="AP112" s="184"/>
      <c r="AT112" s="172"/>
      <c r="AU112" s="172"/>
      <c r="AV112" s="172"/>
      <c r="AW112" s="172"/>
      <c r="AX112" s="172"/>
      <c r="AY112" s="172"/>
      <c r="AZ112" s="172"/>
      <c r="BA112" s="172"/>
      <c r="BB112" s="172"/>
      <c r="BC112" s="172"/>
      <c r="BD112" s="172"/>
      <c r="BE112" s="172"/>
      <c r="BF112" s="172"/>
      <c r="BG112" s="172"/>
    </row>
    <row r="113" spans="1:71" ht="15" x14ac:dyDescent="0.2">
      <c r="A113" s="188" t="s">
        <v>569</v>
      </c>
      <c r="B113" s="189">
        <v>0</v>
      </c>
      <c r="C113" s="190">
        <v>0.33</v>
      </c>
      <c r="D113" s="190">
        <v>0.33</v>
      </c>
      <c r="E113" s="190">
        <v>0.34</v>
      </c>
      <c r="F113" s="189">
        <v>0</v>
      </c>
      <c r="G113" s="189">
        <v>0</v>
      </c>
      <c r="H113" s="189">
        <v>0</v>
      </c>
      <c r="I113" s="189">
        <v>0</v>
      </c>
      <c r="J113" s="189">
        <v>0</v>
      </c>
      <c r="K113" s="189">
        <v>0</v>
      </c>
      <c r="L113" s="189">
        <v>0</v>
      </c>
      <c r="M113" s="189">
        <v>0</v>
      </c>
      <c r="N113" s="189">
        <v>0</v>
      </c>
      <c r="O113" s="189">
        <v>0</v>
      </c>
      <c r="P113" s="189">
        <v>0</v>
      </c>
      <c r="Q113" s="189">
        <v>0</v>
      </c>
      <c r="R113" s="189">
        <v>0</v>
      </c>
      <c r="S113" s="189">
        <v>0</v>
      </c>
      <c r="T113" s="189">
        <v>0</v>
      </c>
      <c r="U113" s="189">
        <v>0</v>
      </c>
      <c r="V113" s="189">
        <v>0</v>
      </c>
      <c r="W113" s="189">
        <v>0</v>
      </c>
      <c r="X113" s="189">
        <v>0</v>
      </c>
      <c r="Y113" s="189">
        <v>0</v>
      </c>
      <c r="Z113" s="189">
        <v>0</v>
      </c>
      <c r="AA113" s="189">
        <v>0</v>
      </c>
      <c r="AB113" s="189">
        <v>0</v>
      </c>
      <c r="AC113" s="189">
        <v>0</v>
      </c>
      <c r="AD113" s="189">
        <v>0</v>
      </c>
      <c r="AE113" s="189">
        <v>0</v>
      </c>
      <c r="AF113" s="189">
        <v>0</v>
      </c>
      <c r="AG113" s="189">
        <v>0</v>
      </c>
      <c r="AH113" s="189">
        <v>0</v>
      </c>
      <c r="AI113" s="189">
        <v>0</v>
      </c>
      <c r="AJ113" s="189">
        <v>0</v>
      </c>
      <c r="AK113" s="189">
        <v>0</v>
      </c>
      <c r="AL113" s="189">
        <v>0</v>
      </c>
      <c r="AM113" s="189">
        <v>0</v>
      </c>
      <c r="AN113" s="189">
        <v>0</v>
      </c>
      <c r="AO113" s="189">
        <v>0</v>
      </c>
      <c r="AP113" s="189">
        <v>0</v>
      </c>
      <c r="AT113" s="172"/>
      <c r="AU113" s="172"/>
      <c r="AV113" s="172"/>
      <c r="AW113" s="172"/>
      <c r="AX113" s="172"/>
      <c r="AY113" s="172"/>
      <c r="AZ113" s="172"/>
      <c r="BA113" s="172"/>
      <c r="BB113" s="172"/>
      <c r="BC113" s="172"/>
      <c r="BD113" s="172"/>
      <c r="BE113" s="172"/>
      <c r="BF113" s="172"/>
      <c r="BG113" s="172"/>
    </row>
    <row r="114" spans="1:71" ht="12.75" x14ac:dyDescent="0.2">
      <c r="A114" s="181"/>
      <c r="B114" s="177"/>
      <c r="C114" s="177"/>
      <c r="D114" s="177"/>
      <c r="E114" s="177"/>
      <c r="F114" s="177"/>
      <c r="G114" s="177"/>
      <c r="H114" s="177"/>
      <c r="I114" s="177"/>
      <c r="J114" s="177"/>
      <c r="K114" s="177"/>
      <c r="L114" s="177"/>
      <c r="M114" s="177"/>
      <c r="N114" s="177"/>
      <c r="O114" s="177"/>
      <c r="P114" s="177"/>
      <c r="Q114" s="177"/>
      <c r="R114" s="177"/>
      <c r="S114" s="177"/>
      <c r="T114" s="177"/>
      <c r="U114" s="177"/>
      <c r="V114" s="177"/>
      <c r="W114" s="177"/>
      <c r="X114" s="177"/>
      <c r="Y114" s="177"/>
      <c r="Z114" s="177"/>
      <c r="AA114" s="177"/>
      <c r="AB114" s="177"/>
      <c r="AC114" s="177"/>
      <c r="AD114" s="177"/>
      <c r="AE114" s="177"/>
      <c r="AF114" s="177"/>
      <c r="AG114" s="177"/>
      <c r="AH114" s="177"/>
      <c r="AI114" s="177"/>
      <c r="AJ114" s="177"/>
      <c r="AK114" s="177"/>
      <c r="AL114" s="177"/>
      <c r="AM114" s="177"/>
      <c r="AN114" s="177"/>
      <c r="AO114" s="177"/>
      <c r="AP114" s="177"/>
      <c r="AT114" s="177"/>
      <c r="AU114" s="177"/>
      <c r="AV114" s="177"/>
      <c r="AW114" s="177"/>
      <c r="AX114" s="177"/>
      <c r="AY114" s="177"/>
      <c r="AZ114" s="177"/>
      <c r="BA114" s="177"/>
      <c r="BB114" s="177"/>
      <c r="BC114" s="177"/>
      <c r="BD114" s="177"/>
      <c r="BE114" s="177"/>
      <c r="BF114" s="177"/>
      <c r="BG114" s="177"/>
      <c r="BH114" s="177"/>
      <c r="BI114" s="177"/>
      <c r="BJ114" s="177"/>
      <c r="BK114" s="177"/>
      <c r="BL114" s="177"/>
      <c r="BM114" s="177"/>
      <c r="BN114" s="177"/>
      <c r="BO114" s="177"/>
      <c r="BP114" s="177"/>
      <c r="BQ114" s="177"/>
      <c r="BR114" s="177"/>
      <c r="BS114" s="177"/>
    </row>
    <row r="115" spans="1:71" ht="12.75" x14ac:dyDescent="0.2">
      <c r="A115" s="181"/>
      <c r="B115" s="177"/>
      <c r="C115" s="177"/>
      <c r="D115" s="177"/>
      <c r="E115" s="177"/>
      <c r="F115" s="177"/>
      <c r="G115" s="177"/>
      <c r="H115" s="177"/>
      <c r="I115" s="177"/>
      <c r="J115" s="177"/>
      <c r="K115" s="177"/>
      <c r="L115" s="177"/>
      <c r="M115" s="177"/>
      <c r="N115" s="177"/>
      <c r="O115" s="177"/>
      <c r="P115" s="177"/>
      <c r="Q115" s="177"/>
      <c r="R115" s="177"/>
      <c r="S115" s="177"/>
      <c r="T115" s="177"/>
      <c r="U115" s="177"/>
      <c r="V115" s="177"/>
      <c r="W115" s="177"/>
      <c r="X115" s="177"/>
      <c r="Y115" s="177"/>
      <c r="Z115" s="177"/>
      <c r="AA115" s="177"/>
      <c r="AB115" s="177"/>
      <c r="AC115" s="177"/>
      <c r="AD115" s="177"/>
      <c r="AE115" s="177"/>
      <c r="AF115" s="177"/>
      <c r="AG115" s="177"/>
      <c r="AH115" s="177"/>
      <c r="AI115" s="177"/>
      <c r="AJ115" s="177"/>
      <c r="AK115" s="177"/>
      <c r="AL115" s="177"/>
      <c r="AM115" s="177"/>
      <c r="AN115" s="177"/>
      <c r="AO115" s="177"/>
      <c r="AP115" s="177"/>
      <c r="AT115" s="177"/>
      <c r="AU115" s="177"/>
      <c r="AV115" s="177"/>
      <c r="AW115" s="177"/>
      <c r="AX115" s="177"/>
      <c r="AY115" s="177"/>
      <c r="AZ115" s="177"/>
      <c r="BA115" s="177"/>
      <c r="BB115" s="177"/>
      <c r="BC115" s="177"/>
      <c r="BD115" s="177"/>
      <c r="BE115" s="177"/>
      <c r="BF115" s="177"/>
      <c r="BG115" s="177"/>
      <c r="BH115" s="177"/>
      <c r="BI115" s="177"/>
      <c r="BJ115" s="177"/>
      <c r="BK115" s="177"/>
      <c r="BL115" s="177"/>
      <c r="BM115" s="177"/>
      <c r="BN115" s="177"/>
      <c r="BO115" s="177"/>
      <c r="BP115" s="177"/>
      <c r="BQ115" s="177"/>
      <c r="BR115" s="177"/>
      <c r="BS115" s="177"/>
    </row>
    <row r="116" spans="1:71" ht="12.75" x14ac:dyDescent="0.2">
      <c r="A116" s="182"/>
      <c r="B116" s="408" t="s">
        <v>570</v>
      </c>
      <c r="C116" s="409"/>
      <c r="D116" s="408" t="s">
        <v>571</v>
      </c>
      <c r="E116" s="409"/>
      <c r="F116" s="182"/>
      <c r="G116" s="182"/>
      <c r="H116" s="182"/>
      <c r="I116" s="182"/>
      <c r="J116" s="182"/>
      <c r="K116" s="177"/>
      <c r="L116" s="177"/>
      <c r="M116" s="177"/>
      <c r="N116" s="177"/>
      <c r="O116" s="177"/>
      <c r="P116" s="177"/>
      <c r="Q116" s="177"/>
      <c r="R116" s="177"/>
      <c r="S116" s="177"/>
      <c r="T116" s="177"/>
      <c r="U116" s="177"/>
      <c r="V116" s="177"/>
      <c r="W116" s="177"/>
      <c r="X116" s="177"/>
      <c r="Y116" s="177"/>
      <c r="Z116" s="177"/>
      <c r="AA116" s="177"/>
      <c r="AB116" s="177"/>
      <c r="AC116" s="177"/>
      <c r="AD116" s="177"/>
      <c r="AE116" s="177"/>
      <c r="AF116" s="177"/>
      <c r="AG116" s="177"/>
      <c r="AH116" s="177"/>
      <c r="AI116" s="177"/>
      <c r="AJ116" s="177"/>
      <c r="AK116" s="177"/>
      <c r="AL116" s="177"/>
      <c r="AM116" s="177"/>
      <c r="AN116" s="177"/>
      <c r="AO116" s="177"/>
      <c r="AP116" s="177"/>
      <c r="AT116" s="177"/>
      <c r="AU116" s="177"/>
      <c r="AV116" s="177"/>
      <c r="AW116" s="177"/>
      <c r="AX116" s="177"/>
      <c r="AY116" s="177"/>
      <c r="AZ116" s="177"/>
      <c r="BA116" s="177"/>
      <c r="BB116" s="177"/>
      <c r="BC116" s="177"/>
      <c r="BD116" s="177"/>
      <c r="BE116" s="177"/>
      <c r="BF116" s="177"/>
      <c r="BG116" s="177"/>
      <c r="BH116" s="177"/>
      <c r="BI116" s="177"/>
      <c r="BJ116" s="177"/>
      <c r="BK116" s="177"/>
      <c r="BL116" s="177"/>
      <c r="BM116" s="177"/>
      <c r="BN116" s="177"/>
      <c r="BO116" s="177"/>
      <c r="BP116" s="177"/>
      <c r="BQ116" s="177"/>
      <c r="BR116" s="177"/>
      <c r="BS116" s="177"/>
    </row>
    <row r="117" spans="1:71" ht="12.75" x14ac:dyDescent="0.2">
      <c r="A117" s="185" t="s">
        <v>572</v>
      </c>
      <c r="B117" s="191"/>
      <c r="C117" s="182" t="s">
        <v>573</v>
      </c>
      <c r="D117" s="191"/>
      <c r="E117" s="182" t="s">
        <v>573</v>
      </c>
      <c r="F117" s="182"/>
      <c r="G117" s="182"/>
      <c r="H117" s="182"/>
      <c r="I117" s="182"/>
      <c r="J117" s="182"/>
      <c r="K117" s="177"/>
      <c r="L117" s="177"/>
      <c r="M117" s="177"/>
      <c r="N117" s="177"/>
      <c r="O117" s="177"/>
      <c r="P117" s="177"/>
      <c r="Q117" s="177"/>
      <c r="R117" s="177"/>
      <c r="S117" s="177"/>
      <c r="T117" s="177"/>
      <c r="U117" s="177"/>
      <c r="V117" s="177"/>
      <c r="W117" s="177"/>
      <c r="X117" s="177"/>
      <c r="Y117" s="177"/>
      <c r="Z117" s="177"/>
      <c r="AA117" s="177"/>
      <c r="AB117" s="177"/>
      <c r="AC117" s="177"/>
      <c r="AD117" s="177"/>
      <c r="AE117" s="177"/>
      <c r="AF117" s="177"/>
      <c r="AG117" s="177"/>
      <c r="AH117" s="177"/>
      <c r="AI117" s="177"/>
      <c r="AJ117" s="177"/>
      <c r="AK117" s="177"/>
      <c r="AL117" s="177"/>
      <c r="AM117" s="177"/>
      <c r="AN117" s="177"/>
      <c r="AO117" s="177"/>
      <c r="AP117" s="177"/>
      <c r="AT117" s="177"/>
      <c r="AU117" s="177"/>
      <c r="AV117" s="177"/>
      <c r="AW117" s="177"/>
      <c r="AX117" s="177"/>
      <c r="AY117" s="177"/>
      <c r="AZ117" s="177"/>
      <c r="BA117" s="177"/>
      <c r="BB117" s="177"/>
      <c r="BC117" s="177"/>
      <c r="BD117" s="177"/>
      <c r="BE117" s="177"/>
      <c r="BF117" s="177"/>
      <c r="BG117" s="177"/>
      <c r="BH117" s="177"/>
      <c r="BI117" s="177"/>
      <c r="BJ117" s="177"/>
      <c r="BK117" s="177"/>
      <c r="BL117" s="177"/>
      <c r="BM117" s="177"/>
      <c r="BN117" s="177"/>
      <c r="BO117" s="177"/>
      <c r="BP117" s="177"/>
      <c r="BQ117" s="177"/>
      <c r="BR117" s="177"/>
      <c r="BS117" s="177"/>
    </row>
    <row r="118" spans="1:71" ht="25.5" x14ac:dyDescent="0.2">
      <c r="A118" s="185" t="s">
        <v>572</v>
      </c>
      <c r="B118" s="182">
        <f>$B$110*B117</f>
        <v>0</v>
      </c>
      <c r="C118" s="182" t="s">
        <v>136</v>
      </c>
      <c r="D118" s="182">
        <f>$B$110*D117</f>
        <v>0</v>
      </c>
      <c r="E118" s="182" t="s">
        <v>136</v>
      </c>
      <c r="F118" s="185" t="s">
        <v>574</v>
      </c>
      <c r="G118" s="182">
        <f>D117-B117</f>
        <v>0</v>
      </c>
      <c r="H118" s="182" t="s">
        <v>573</v>
      </c>
      <c r="I118" s="182">
        <f>$B$110*G118</f>
        <v>0</v>
      </c>
      <c r="J118" s="182" t="s">
        <v>136</v>
      </c>
      <c r="K118" s="177"/>
      <c r="L118" s="177"/>
      <c r="M118" s="177"/>
      <c r="N118" s="177"/>
      <c r="O118" s="177"/>
      <c r="P118" s="177"/>
      <c r="Q118" s="177"/>
      <c r="R118" s="177"/>
      <c r="S118" s="177"/>
      <c r="T118" s="177"/>
      <c r="U118" s="177"/>
      <c r="V118" s="177"/>
      <c r="W118" s="177"/>
      <c r="X118" s="177"/>
      <c r="Y118" s="177"/>
      <c r="Z118" s="177"/>
      <c r="AA118" s="177"/>
      <c r="AB118" s="177"/>
      <c r="AC118" s="177"/>
      <c r="AD118" s="177"/>
      <c r="AE118" s="177"/>
      <c r="AF118" s="177"/>
      <c r="AG118" s="177"/>
      <c r="AH118" s="177"/>
      <c r="AI118" s="177"/>
      <c r="AJ118" s="177"/>
      <c r="AK118" s="177"/>
      <c r="AL118" s="177"/>
      <c r="AM118" s="177"/>
      <c r="AN118" s="177"/>
      <c r="AO118" s="177"/>
      <c r="AP118" s="177"/>
      <c r="AT118" s="177"/>
      <c r="AU118" s="177"/>
      <c r="AV118" s="177"/>
      <c r="AW118" s="177"/>
      <c r="AX118" s="177"/>
      <c r="AY118" s="177"/>
      <c r="AZ118" s="177"/>
      <c r="BA118" s="177"/>
      <c r="BB118" s="177"/>
      <c r="BC118" s="177"/>
      <c r="BD118" s="177"/>
      <c r="BE118" s="177"/>
      <c r="BF118" s="177"/>
      <c r="BG118" s="177"/>
      <c r="BH118" s="177"/>
      <c r="BI118" s="177"/>
      <c r="BJ118" s="177"/>
      <c r="BK118" s="177"/>
      <c r="BL118" s="177"/>
      <c r="BM118" s="177"/>
      <c r="BN118" s="177"/>
      <c r="BO118" s="177"/>
      <c r="BP118" s="177"/>
      <c r="BQ118" s="177"/>
      <c r="BR118" s="177"/>
      <c r="BS118" s="177"/>
    </row>
    <row r="119" spans="1:71" ht="25.5" x14ac:dyDescent="0.2">
      <c r="A119" s="182"/>
      <c r="B119" s="182"/>
      <c r="C119" s="182"/>
      <c r="D119" s="182"/>
      <c r="E119" s="182"/>
      <c r="F119" s="185" t="s">
        <v>575</v>
      </c>
      <c r="G119" s="182">
        <f>I119/$B$110</f>
        <v>0</v>
      </c>
      <c r="H119" s="182" t="s">
        <v>573</v>
      </c>
      <c r="I119" s="191"/>
      <c r="J119" s="182" t="s">
        <v>136</v>
      </c>
      <c r="K119" s="177"/>
      <c r="L119" s="177"/>
      <c r="M119" s="177"/>
      <c r="N119" s="177"/>
      <c r="O119" s="177"/>
      <c r="P119" s="177"/>
      <c r="Q119" s="177"/>
      <c r="R119" s="177"/>
      <c r="S119" s="177"/>
      <c r="T119" s="177"/>
      <c r="U119" s="177"/>
      <c r="V119" s="177"/>
      <c r="W119" s="177"/>
      <c r="X119" s="177"/>
      <c r="Y119" s="177"/>
      <c r="Z119" s="177"/>
      <c r="AA119" s="177"/>
      <c r="AB119" s="177"/>
      <c r="AC119" s="177"/>
      <c r="AD119" s="177"/>
      <c r="AE119" s="177"/>
      <c r="AF119" s="177"/>
      <c r="AG119" s="177"/>
      <c r="AH119" s="177"/>
      <c r="AI119" s="177"/>
      <c r="AJ119" s="177"/>
      <c r="AK119" s="177"/>
      <c r="AL119" s="177"/>
      <c r="AM119" s="177"/>
      <c r="AN119" s="177"/>
      <c r="AO119" s="177"/>
      <c r="AP119" s="177"/>
      <c r="AT119" s="177"/>
      <c r="AU119" s="177"/>
      <c r="AV119" s="177"/>
      <c r="AW119" s="177"/>
      <c r="AX119" s="177"/>
      <c r="AY119" s="177"/>
      <c r="AZ119" s="177"/>
      <c r="BA119" s="177"/>
      <c r="BB119" s="177"/>
      <c r="BC119" s="177"/>
      <c r="BD119" s="177"/>
      <c r="BE119" s="177"/>
      <c r="BF119" s="177"/>
      <c r="BG119" s="177"/>
      <c r="BH119" s="177"/>
      <c r="BI119" s="177"/>
      <c r="BJ119" s="177"/>
      <c r="BK119" s="177"/>
      <c r="BL119" s="177"/>
      <c r="BM119" s="177"/>
      <c r="BN119" s="177"/>
      <c r="BO119" s="177"/>
      <c r="BP119" s="177"/>
      <c r="BQ119" s="177"/>
      <c r="BR119" s="177"/>
      <c r="BS119" s="177"/>
    </row>
    <row r="120" spans="1:71" ht="38.25" x14ac:dyDescent="0.2">
      <c r="A120" s="192"/>
      <c r="B120" s="193"/>
      <c r="C120" s="193"/>
      <c r="D120" s="193"/>
      <c r="E120" s="193"/>
      <c r="F120" s="194" t="s">
        <v>576</v>
      </c>
      <c r="G120" s="182">
        <f>G118</f>
        <v>0</v>
      </c>
      <c r="H120" s="182" t="s">
        <v>573</v>
      </c>
      <c r="I120" s="187">
        <f>I118</f>
        <v>0</v>
      </c>
      <c r="J120" s="182" t="s">
        <v>136</v>
      </c>
      <c r="K120" s="177"/>
      <c r="L120" s="177"/>
      <c r="M120" s="177"/>
      <c r="N120" s="177"/>
      <c r="O120" s="177"/>
      <c r="P120" s="177"/>
      <c r="Q120" s="177"/>
      <c r="R120" s="177"/>
      <c r="S120" s="177"/>
      <c r="T120" s="177"/>
      <c r="U120" s="177"/>
      <c r="V120" s="177"/>
      <c r="W120" s="177"/>
      <c r="X120" s="177"/>
      <c r="Y120" s="177"/>
      <c r="Z120" s="177"/>
      <c r="AA120" s="177"/>
      <c r="AB120" s="177"/>
      <c r="AC120" s="177"/>
      <c r="AD120" s="177"/>
      <c r="AE120" s="177"/>
      <c r="AF120" s="177"/>
      <c r="AG120" s="177"/>
      <c r="AH120" s="177"/>
      <c r="AI120" s="177"/>
      <c r="AJ120" s="177"/>
      <c r="AK120" s="177"/>
      <c r="AL120" s="177"/>
      <c r="AM120" s="177"/>
      <c r="AN120" s="177"/>
      <c r="AO120" s="177"/>
      <c r="AP120" s="177"/>
      <c r="AT120" s="177"/>
      <c r="AU120" s="177"/>
      <c r="AV120" s="177"/>
      <c r="AW120" s="177"/>
      <c r="AX120" s="177"/>
      <c r="AY120" s="177"/>
      <c r="AZ120" s="177"/>
      <c r="BA120" s="177"/>
      <c r="BB120" s="177"/>
      <c r="BC120" s="177"/>
      <c r="BD120" s="177"/>
      <c r="BE120" s="177"/>
      <c r="BF120" s="177"/>
      <c r="BG120" s="177"/>
      <c r="BH120" s="177"/>
      <c r="BI120" s="177"/>
      <c r="BJ120" s="177"/>
      <c r="BK120" s="177"/>
      <c r="BL120" s="177"/>
      <c r="BM120" s="177"/>
      <c r="BN120" s="177"/>
      <c r="BO120" s="177"/>
      <c r="BP120" s="177"/>
      <c r="BQ120" s="177"/>
      <c r="BR120" s="177"/>
      <c r="BS120" s="177"/>
    </row>
    <row r="121" spans="1:71" ht="12.75" x14ac:dyDescent="0.2">
      <c r="A121" s="195"/>
      <c r="B121" s="109"/>
      <c r="C121" s="177"/>
      <c r="D121" s="177"/>
      <c r="E121" s="177"/>
      <c r="F121" s="177"/>
      <c r="G121" s="177"/>
      <c r="H121" s="177"/>
      <c r="I121" s="177"/>
      <c r="J121" s="177"/>
      <c r="K121" s="177"/>
      <c r="L121" s="177"/>
      <c r="M121" s="177"/>
      <c r="N121" s="177"/>
      <c r="O121" s="177"/>
      <c r="P121" s="177"/>
      <c r="Q121" s="177"/>
      <c r="R121" s="177"/>
      <c r="S121" s="177"/>
      <c r="T121" s="177"/>
      <c r="U121" s="177"/>
      <c r="V121" s="177"/>
      <c r="W121" s="177"/>
      <c r="X121" s="177"/>
      <c r="Y121" s="177"/>
      <c r="Z121" s="177"/>
      <c r="AA121" s="177"/>
      <c r="AB121" s="177"/>
      <c r="AC121" s="177"/>
      <c r="AD121" s="177"/>
      <c r="AE121" s="177"/>
      <c r="AF121" s="177"/>
      <c r="AG121" s="177"/>
      <c r="AH121" s="177"/>
      <c r="AI121" s="177"/>
      <c r="AJ121" s="177"/>
      <c r="AK121" s="177"/>
      <c r="AL121" s="177"/>
      <c r="AM121" s="177"/>
      <c r="AN121" s="177"/>
      <c r="AO121" s="177"/>
      <c r="AP121" s="177"/>
      <c r="AT121" s="177"/>
      <c r="AU121" s="177"/>
      <c r="AV121" s="177"/>
      <c r="AW121" s="177"/>
      <c r="AX121" s="177"/>
      <c r="AY121" s="177"/>
      <c r="AZ121" s="177"/>
      <c r="BA121" s="177"/>
      <c r="BB121" s="177"/>
      <c r="BC121" s="177"/>
      <c r="BD121" s="177"/>
      <c r="BE121" s="177"/>
      <c r="BF121" s="177"/>
      <c r="BG121" s="177"/>
      <c r="BH121" s="177"/>
      <c r="BI121" s="177"/>
      <c r="BJ121" s="177"/>
      <c r="BK121" s="177"/>
      <c r="BL121" s="177"/>
      <c r="BM121" s="177"/>
      <c r="BN121" s="177"/>
      <c r="BO121" s="177"/>
      <c r="BP121" s="177"/>
      <c r="BQ121" s="177"/>
      <c r="BR121" s="177"/>
      <c r="BS121" s="177"/>
    </row>
    <row r="122" spans="1:71" ht="12.75" x14ac:dyDescent="0.2">
      <c r="A122" s="196" t="s">
        <v>577</v>
      </c>
      <c r="B122" s="215">
        <f>'[4]стр. 1'!$H$49</f>
        <v>1867.8009999999999</v>
      </c>
      <c r="C122" s="109"/>
      <c r="D122" s="109"/>
      <c r="E122" s="109"/>
      <c r="F122" s="109"/>
      <c r="G122" s="109"/>
      <c r="H122" s="109"/>
      <c r="I122" s="109"/>
      <c r="J122" s="109"/>
      <c r="K122" s="109"/>
      <c r="L122" s="109"/>
      <c r="M122" s="109"/>
      <c r="N122" s="109"/>
      <c r="O122" s="109"/>
      <c r="P122" s="109"/>
      <c r="Q122" s="109"/>
      <c r="R122" s="109"/>
      <c r="S122" s="109"/>
      <c r="T122" s="109"/>
      <c r="U122" s="109"/>
      <c r="V122" s="109"/>
      <c r="W122" s="109"/>
      <c r="X122" s="109"/>
      <c r="Y122" s="109"/>
      <c r="Z122" s="109"/>
      <c r="AA122" s="109"/>
      <c r="AB122" s="109"/>
      <c r="AC122" s="109"/>
      <c r="AD122" s="109"/>
      <c r="AE122" s="109"/>
      <c r="AF122" s="109"/>
      <c r="AG122" s="109"/>
      <c r="AH122" s="109"/>
      <c r="AI122" s="109"/>
      <c r="AJ122" s="109"/>
      <c r="AK122" s="109"/>
      <c r="AL122" s="109"/>
      <c r="AM122" s="109"/>
      <c r="AN122" s="109"/>
      <c r="AO122" s="109"/>
      <c r="AP122" s="109"/>
      <c r="AQ122" s="109"/>
      <c r="AR122" s="109"/>
      <c r="AS122" s="109"/>
    </row>
    <row r="123" spans="1:71" ht="12.75" x14ac:dyDescent="0.2">
      <c r="A123" s="196" t="s">
        <v>350</v>
      </c>
      <c r="B123" s="216">
        <v>20</v>
      </c>
      <c r="C123" s="109"/>
      <c r="D123" s="109"/>
      <c r="E123" s="109"/>
      <c r="F123" s="109"/>
      <c r="G123" s="109"/>
      <c r="H123" s="109"/>
      <c r="I123" s="109"/>
      <c r="J123" s="109"/>
      <c r="K123" s="109"/>
      <c r="L123" s="109"/>
      <c r="M123" s="109"/>
      <c r="N123" s="109"/>
      <c r="O123" s="109"/>
      <c r="P123" s="109"/>
      <c r="Q123" s="109"/>
      <c r="R123" s="109"/>
      <c r="S123" s="109"/>
      <c r="T123" s="109"/>
      <c r="U123" s="109"/>
      <c r="V123" s="109"/>
      <c r="W123" s="109"/>
      <c r="X123" s="109"/>
      <c r="Y123" s="109"/>
      <c r="Z123" s="109"/>
      <c r="AA123" s="109"/>
      <c r="AB123" s="109"/>
      <c r="AC123" s="109"/>
      <c r="AD123" s="109"/>
      <c r="AE123" s="109"/>
      <c r="AF123" s="109"/>
      <c r="AG123" s="109"/>
      <c r="AH123" s="109"/>
      <c r="AI123" s="109"/>
      <c r="AJ123" s="109"/>
      <c r="AK123" s="109"/>
      <c r="AL123" s="109"/>
      <c r="AM123" s="109"/>
      <c r="AN123" s="109"/>
      <c r="AO123" s="109"/>
      <c r="AP123" s="109"/>
      <c r="AQ123" s="109"/>
      <c r="AR123" s="109"/>
      <c r="AS123" s="109"/>
    </row>
    <row r="124" spans="1:71" ht="12.75" x14ac:dyDescent="0.2">
      <c r="A124" s="196" t="s">
        <v>578</v>
      </c>
      <c r="B124" s="216"/>
      <c r="C124" s="197" t="s">
        <v>579</v>
      </c>
      <c r="D124" s="109"/>
      <c r="E124" s="109"/>
      <c r="F124" s="109"/>
      <c r="G124" s="109"/>
      <c r="H124" s="109"/>
      <c r="I124" s="109"/>
      <c r="J124" s="109"/>
      <c r="K124" s="109"/>
      <c r="L124" s="109"/>
      <c r="M124" s="109"/>
      <c r="N124" s="109"/>
      <c r="O124" s="109"/>
      <c r="P124" s="109"/>
      <c r="Q124" s="109"/>
      <c r="R124" s="109"/>
      <c r="S124" s="109"/>
      <c r="T124" s="109"/>
      <c r="U124" s="109"/>
      <c r="V124" s="109"/>
      <c r="W124" s="109"/>
      <c r="X124" s="109"/>
      <c r="Y124" s="109"/>
      <c r="Z124" s="109"/>
      <c r="AA124" s="109"/>
      <c r="AB124" s="109"/>
      <c r="AC124" s="109"/>
      <c r="AD124" s="109"/>
      <c r="AE124" s="109"/>
      <c r="AF124" s="109"/>
      <c r="AG124" s="109"/>
      <c r="AH124" s="109"/>
      <c r="AI124" s="109"/>
      <c r="AJ124" s="109"/>
      <c r="AK124" s="109"/>
      <c r="AL124" s="109"/>
      <c r="AM124" s="109"/>
      <c r="AN124" s="109"/>
      <c r="AO124" s="109"/>
      <c r="AP124" s="109"/>
      <c r="AQ124" s="109"/>
      <c r="AR124" s="109"/>
      <c r="AS124" s="109"/>
    </row>
    <row r="125" spans="1:71" ht="12.75" x14ac:dyDescent="0.2">
      <c r="A125" s="198"/>
      <c r="B125" s="199"/>
      <c r="C125" s="197"/>
      <c r="D125" s="109"/>
      <c r="E125" s="109"/>
      <c r="F125" s="109"/>
      <c r="G125" s="109"/>
      <c r="H125" s="109"/>
      <c r="I125" s="109"/>
      <c r="J125" s="109"/>
      <c r="K125" s="109"/>
      <c r="L125" s="109"/>
      <c r="M125" s="109"/>
      <c r="N125" s="109"/>
      <c r="O125" s="109"/>
      <c r="P125" s="109"/>
      <c r="Q125" s="109"/>
      <c r="R125" s="109"/>
      <c r="S125" s="109"/>
      <c r="T125" s="109"/>
      <c r="U125" s="109"/>
      <c r="V125" s="109"/>
      <c r="W125" s="109"/>
      <c r="X125" s="109"/>
      <c r="Y125" s="109"/>
      <c r="Z125" s="109"/>
      <c r="AA125" s="109"/>
      <c r="AB125" s="109"/>
      <c r="AC125" s="109"/>
      <c r="AD125" s="109"/>
      <c r="AE125" s="109"/>
      <c r="AF125" s="109"/>
      <c r="AG125" s="109"/>
      <c r="AH125" s="109"/>
      <c r="AI125" s="109"/>
      <c r="AJ125" s="109"/>
      <c r="AK125" s="109"/>
      <c r="AL125" s="109"/>
      <c r="AM125" s="109"/>
      <c r="AN125" s="109"/>
      <c r="AO125" s="109"/>
      <c r="AP125" s="109"/>
      <c r="AQ125" s="109"/>
      <c r="AR125" s="109"/>
      <c r="AS125" s="109"/>
    </row>
    <row r="126" spans="1:71" ht="12.75" x14ac:dyDescent="0.2">
      <c r="A126" s="196" t="s">
        <v>580</v>
      </c>
      <c r="B126" s="200">
        <f>$B$122*1000*1000</f>
        <v>1867801000</v>
      </c>
      <c r="C126" s="109"/>
      <c r="D126" s="109"/>
      <c r="E126" s="109"/>
      <c r="F126" s="109"/>
      <c r="G126" s="109"/>
      <c r="H126" s="109"/>
      <c r="I126" s="109"/>
      <c r="J126" s="109"/>
      <c r="K126" s="109"/>
      <c r="L126" s="109"/>
      <c r="M126" s="109"/>
      <c r="N126" s="109"/>
      <c r="O126" s="109"/>
      <c r="P126" s="109"/>
      <c r="Q126" s="109"/>
      <c r="R126" s="109"/>
      <c r="S126" s="109"/>
      <c r="T126" s="109"/>
      <c r="U126" s="109"/>
      <c r="V126" s="109"/>
      <c r="W126" s="109"/>
      <c r="X126" s="109"/>
      <c r="Y126" s="109"/>
      <c r="Z126" s="109"/>
      <c r="AA126" s="109"/>
      <c r="AB126" s="109"/>
      <c r="AC126" s="109"/>
      <c r="AD126" s="109"/>
      <c r="AE126" s="109"/>
      <c r="AF126" s="109"/>
      <c r="AG126" s="109"/>
      <c r="AH126" s="109"/>
      <c r="AI126" s="109"/>
      <c r="AJ126" s="109"/>
      <c r="AK126" s="109"/>
      <c r="AL126" s="109"/>
      <c r="AM126" s="109"/>
      <c r="AN126" s="109"/>
      <c r="AO126" s="109"/>
      <c r="AP126" s="109"/>
      <c r="AQ126" s="109"/>
      <c r="AR126" s="109"/>
      <c r="AS126" s="109"/>
    </row>
    <row r="127" spans="1:71" ht="12.75" x14ac:dyDescent="0.2">
      <c r="A127" s="196" t="s">
        <v>581</v>
      </c>
      <c r="B127" s="215">
        <v>0</v>
      </c>
      <c r="C127" s="109"/>
      <c r="D127" s="109"/>
      <c r="E127" s="109"/>
      <c r="F127" s="109"/>
      <c r="G127" s="109"/>
      <c r="H127" s="109"/>
      <c r="I127" s="109"/>
      <c r="J127" s="109"/>
      <c r="K127" s="109"/>
      <c r="L127" s="109"/>
      <c r="M127" s="109"/>
      <c r="N127" s="109"/>
      <c r="O127" s="109"/>
      <c r="P127" s="109"/>
      <c r="Q127" s="109"/>
      <c r="R127" s="109"/>
      <c r="S127" s="109"/>
      <c r="T127" s="109"/>
      <c r="U127" s="109"/>
      <c r="V127" s="109"/>
      <c r="W127" s="109"/>
      <c r="X127" s="109"/>
      <c r="Y127" s="109"/>
      <c r="Z127" s="109"/>
      <c r="AA127" s="109"/>
      <c r="AB127" s="109"/>
      <c r="AC127" s="109"/>
      <c r="AD127" s="109"/>
      <c r="AE127" s="109"/>
      <c r="AF127" s="109"/>
      <c r="AG127" s="109"/>
      <c r="AH127" s="109"/>
      <c r="AI127" s="109"/>
      <c r="AJ127" s="109"/>
      <c r="AK127" s="109"/>
      <c r="AL127" s="109"/>
      <c r="AM127" s="109"/>
      <c r="AN127" s="109"/>
      <c r="AO127" s="109"/>
      <c r="AP127" s="109"/>
      <c r="AQ127" s="109"/>
      <c r="AR127" s="109"/>
      <c r="AS127" s="109"/>
    </row>
    <row r="128" spans="1:71" ht="12.75" x14ac:dyDescent="0.2">
      <c r="A128" s="195"/>
      <c r="B128" s="201"/>
      <c r="C128" s="109"/>
      <c r="D128" s="109"/>
      <c r="E128" s="109"/>
      <c r="F128" s="109"/>
      <c r="G128" s="109"/>
      <c r="H128" s="109"/>
      <c r="I128" s="109"/>
      <c r="J128" s="109"/>
      <c r="K128" s="109"/>
      <c r="L128" s="109"/>
      <c r="M128" s="109"/>
      <c r="N128" s="109"/>
      <c r="O128" s="109"/>
      <c r="P128" s="109"/>
      <c r="Q128" s="109"/>
      <c r="R128" s="109"/>
      <c r="S128" s="109"/>
      <c r="T128" s="109"/>
      <c r="U128" s="109"/>
      <c r="V128" s="109"/>
      <c r="W128" s="109"/>
      <c r="X128" s="109"/>
      <c r="Y128" s="109"/>
      <c r="Z128" s="109"/>
      <c r="AA128" s="109"/>
      <c r="AB128" s="109"/>
      <c r="AC128" s="109"/>
      <c r="AD128" s="109"/>
      <c r="AE128" s="109"/>
      <c r="AF128" s="109"/>
      <c r="AG128" s="109"/>
      <c r="AH128" s="109"/>
      <c r="AI128" s="109"/>
      <c r="AJ128" s="109"/>
      <c r="AK128" s="109"/>
      <c r="AL128" s="109"/>
      <c r="AM128" s="109"/>
      <c r="AN128" s="109"/>
      <c r="AO128" s="109"/>
      <c r="AP128" s="109"/>
      <c r="AQ128" s="109"/>
      <c r="AR128" s="109"/>
      <c r="AS128" s="109"/>
    </row>
    <row r="129" spans="1:51" ht="12.75" x14ac:dyDescent="0.2">
      <c r="A129" s="196" t="s">
        <v>582</v>
      </c>
      <c r="B129" s="217">
        <v>0.1</v>
      </c>
      <c r="C129" s="109"/>
      <c r="D129" s="109"/>
      <c r="E129" s="109"/>
      <c r="F129" s="109"/>
      <c r="G129" s="109"/>
      <c r="H129" s="109"/>
      <c r="I129" s="109"/>
      <c r="J129" s="109"/>
      <c r="K129" s="109"/>
      <c r="L129" s="109"/>
      <c r="M129" s="109"/>
      <c r="N129" s="109"/>
      <c r="O129" s="109"/>
      <c r="P129" s="109"/>
      <c r="Q129" s="109"/>
      <c r="R129" s="109"/>
      <c r="S129" s="109"/>
      <c r="T129" s="109"/>
      <c r="U129" s="109"/>
      <c r="V129" s="109"/>
      <c r="W129" s="109"/>
      <c r="X129" s="109"/>
      <c r="Y129" s="109"/>
      <c r="Z129" s="109"/>
      <c r="AA129" s="109"/>
      <c r="AB129" s="109"/>
      <c r="AC129" s="109"/>
      <c r="AD129" s="109"/>
      <c r="AE129" s="109"/>
      <c r="AF129" s="109"/>
      <c r="AG129" s="109"/>
      <c r="AH129" s="109"/>
      <c r="AI129" s="109"/>
      <c r="AJ129" s="109"/>
      <c r="AK129" s="109"/>
      <c r="AL129" s="109"/>
      <c r="AM129" s="109"/>
      <c r="AN129" s="109"/>
      <c r="AO129" s="109"/>
      <c r="AP129" s="109"/>
      <c r="AQ129" s="109"/>
      <c r="AR129" s="109"/>
      <c r="AS129" s="109"/>
    </row>
    <row r="130" spans="1:51" x14ac:dyDescent="0.2">
      <c r="A130" s="202"/>
      <c r="B130" s="203"/>
      <c r="C130" s="109"/>
      <c r="D130" s="109"/>
      <c r="E130" s="109"/>
      <c r="F130" s="109"/>
      <c r="G130" s="109"/>
      <c r="H130" s="109"/>
      <c r="I130" s="109"/>
      <c r="J130" s="109"/>
      <c r="K130" s="109"/>
      <c r="L130" s="109"/>
      <c r="M130" s="109"/>
      <c r="N130" s="109"/>
      <c r="O130" s="109"/>
      <c r="P130" s="109"/>
      <c r="Q130" s="109"/>
      <c r="R130" s="109"/>
      <c r="S130" s="109"/>
      <c r="T130" s="109"/>
      <c r="U130" s="109"/>
      <c r="V130" s="109"/>
      <c r="W130" s="109"/>
      <c r="X130" s="109"/>
      <c r="Y130" s="109"/>
      <c r="Z130" s="109"/>
      <c r="AA130" s="109"/>
      <c r="AB130" s="109"/>
      <c r="AC130" s="109"/>
      <c r="AD130" s="109"/>
      <c r="AE130" s="109"/>
      <c r="AF130" s="109"/>
      <c r="AG130" s="109"/>
      <c r="AH130" s="109"/>
      <c r="AI130" s="109"/>
      <c r="AJ130" s="109"/>
      <c r="AK130" s="109"/>
      <c r="AL130" s="109"/>
      <c r="AM130" s="109"/>
      <c r="AN130" s="109"/>
      <c r="AO130" s="109"/>
      <c r="AP130" s="109"/>
      <c r="AQ130" s="109"/>
      <c r="AR130" s="109"/>
      <c r="AS130" s="109"/>
    </row>
    <row r="131" spans="1:51" ht="25.5" x14ac:dyDescent="0.2">
      <c r="A131" s="204" t="s">
        <v>583</v>
      </c>
      <c r="B131" s="205">
        <v>1.23072</v>
      </c>
      <c r="C131" s="109" t="s">
        <v>584</v>
      </c>
      <c r="D131" s="109"/>
      <c r="E131" s="109"/>
      <c r="F131" s="109"/>
      <c r="G131" s="109"/>
      <c r="H131" s="109"/>
      <c r="I131" s="109"/>
      <c r="J131" s="109"/>
      <c r="K131" s="109"/>
      <c r="L131" s="109"/>
      <c r="M131" s="109"/>
      <c r="N131" s="109"/>
      <c r="O131" s="109"/>
      <c r="P131" s="109"/>
      <c r="Q131" s="109"/>
      <c r="R131" s="109"/>
      <c r="S131" s="109"/>
      <c r="T131" s="109"/>
      <c r="U131" s="109"/>
      <c r="V131" s="109"/>
      <c r="W131" s="109"/>
      <c r="X131" s="109"/>
      <c r="Y131" s="109"/>
      <c r="Z131" s="109"/>
      <c r="AA131" s="109"/>
      <c r="AB131" s="109"/>
      <c r="AC131" s="109"/>
      <c r="AD131" s="109"/>
      <c r="AE131" s="109"/>
      <c r="AF131" s="109"/>
      <c r="AG131" s="109"/>
      <c r="AH131" s="109"/>
      <c r="AI131" s="109"/>
      <c r="AJ131" s="109"/>
      <c r="AK131" s="109"/>
      <c r="AL131" s="109"/>
      <c r="AM131" s="109"/>
      <c r="AN131" s="109"/>
      <c r="AO131" s="109"/>
      <c r="AP131" s="109"/>
      <c r="AQ131" s="109"/>
      <c r="AR131" s="109"/>
      <c r="AS131" s="109"/>
    </row>
    <row r="132" spans="1:51" ht="25.5" x14ac:dyDescent="0.2">
      <c r="A132" s="204" t="s">
        <v>585</v>
      </c>
      <c r="B132" s="205">
        <v>1.20268</v>
      </c>
      <c r="C132" s="109" t="s">
        <v>584</v>
      </c>
      <c r="D132" s="109"/>
      <c r="E132" s="109"/>
      <c r="F132" s="109"/>
      <c r="G132" s="109"/>
      <c r="H132" s="109"/>
      <c r="I132" s="109"/>
      <c r="J132" s="109"/>
      <c r="K132" s="109"/>
      <c r="L132" s="109"/>
      <c r="M132" s="109"/>
      <c r="N132" s="109"/>
      <c r="O132" s="109"/>
      <c r="P132" s="109"/>
      <c r="Q132" s="109"/>
      <c r="R132" s="109"/>
      <c r="S132" s="109"/>
      <c r="T132" s="109"/>
      <c r="U132" s="109"/>
      <c r="V132" s="109"/>
      <c r="W132" s="109"/>
      <c r="X132" s="109"/>
      <c r="Y132" s="109"/>
      <c r="Z132" s="109"/>
      <c r="AA132" s="109"/>
      <c r="AB132" s="109"/>
      <c r="AC132" s="109"/>
      <c r="AD132" s="109"/>
      <c r="AE132" s="109"/>
      <c r="AF132" s="109"/>
      <c r="AG132" s="109"/>
      <c r="AH132" s="109"/>
      <c r="AI132" s="109"/>
      <c r="AJ132" s="109"/>
      <c r="AK132" s="109"/>
      <c r="AL132" s="109"/>
      <c r="AM132" s="109"/>
      <c r="AN132" s="109"/>
      <c r="AO132" s="109"/>
      <c r="AP132" s="109"/>
      <c r="AQ132" s="109"/>
      <c r="AR132" s="109"/>
      <c r="AS132" s="109"/>
    </row>
    <row r="133" spans="1:51" ht="12.75" x14ac:dyDescent="0.2">
      <c r="A133" s="195"/>
      <c r="B133" s="109"/>
      <c r="C133" s="109"/>
      <c r="D133" s="109"/>
      <c r="E133" s="109"/>
      <c r="F133" s="109"/>
      <c r="G133" s="109"/>
      <c r="H133" s="109"/>
      <c r="I133" s="109"/>
      <c r="J133" s="109"/>
      <c r="K133" s="109"/>
      <c r="L133" s="109"/>
      <c r="M133" s="109"/>
      <c r="N133" s="109"/>
      <c r="O133" s="109"/>
      <c r="P133" s="109"/>
      <c r="Q133" s="109"/>
      <c r="R133" s="109"/>
      <c r="S133" s="109"/>
      <c r="T133" s="109"/>
      <c r="U133" s="109"/>
      <c r="V133" s="109"/>
      <c r="W133" s="109"/>
      <c r="X133" s="109"/>
      <c r="Y133" s="109"/>
      <c r="Z133" s="109"/>
      <c r="AA133" s="109"/>
      <c r="AB133" s="109"/>
      <c r="AC133" s="109"/>
      <c r="AD133" s="109"/>
      <c r="AE133" s="109"/>
      <c r="AF133" s="109"/>
      <c r="AG133" s="109"/>
      <c r="AH133" s="109"/>
      <c r="AI133" s="109"/>
      <c r="AJ133" s="109"/>
      <c r="AK133" s="109"/>
      <c r="AL133" s="109"/>
      <c r="AM133" s="109"/>
      <c r="AN133" s="109"/>
      <c r="AO133" s="109"/>
      <c r="AP133" s="109"/>
      <c r="AQ133" s="109"/>
      <c r="AR133" s="109"/>
      <c r="AS133" s="109"/>
    </row>
    <row r="134" spans="1:51" x14ac:dyDescent="0.2">
      <c r="A134" s="196" t="s">
        <v>586</v>
      </c>
      <c r="C134" s="109" t="s">
        <v>587</v>
      </c>
      <c r="D134" s="109"/>
      <c r="E134" s="109"/>
      <c r="F134" s="109"/>
      <c r="G134" s="109"/>
      <c r="H134" s="109"/>
      <c r="I134" s="109"/>
      <c r="J134" s="109"/>
      <c r="K134" s="109"/>
      <c r="L134" s="109"/>
      <c r="M134" s="109"/>
      <c r="N134" s="109"/>
      <c r="O134" s="109"/>
      <c r="P134" s="109"/>
      <c r="Q134" s="109"/>
      <c r="R134" s="109"/>
      <c r="S134" s="109"/>
      <c r="T134" s="109"/>
      <c r="U134" s="109"/>
      <c r="V134" s="109"/>
      <c r="W134" s="109"/>
      <c r="X134" s="109"/>
      <c r="Y134" s="109"/>
      <c r="Z134" s="109"/>
      <c r="AA134" s="109"/>
      <c r="AB134" s="109"/>
      <c r="AC134" s="109"/>
      <c r="AD134" s="109"/>
      <c r="AE134" s="109"/>
      <c r="AF134" s="109"/>
      <c r="AG134" s="109"/>
      <c r="AH134" s="109"/>
      <c r="AI134" s="109"/>
      <c r="AJ134" s="109"/>
      <c r="AK134" s="109"/>
      <c r="AL134" s="109"/>
      <c r="AM134" s="109"/>
      <c r="AN134" s="109"/>
      <c r="AO134" s="109"/>
      <c r="AP134" s="109"/>
      <c r="AQ134" s="109"/>
      <c r="AR134" s="109"/>
      <c r="AS134" s="109"/>
    </row>
    <row r="135" spans="1:51" ht="12.75" x14ac:dyDescent="0.2">
      <c r="A135" s="196"/>
      <c r="B135" s="206">
        <v>2016</v>
      </c>
      <c r="C135" s="206">
        <f>B135+1</f>
        <v>2017</v>
      </c>
      <c r="D135" s="206">
        <f t="shared" ref="D135:AY135" si="45">C135+1</f>
        <v>2018</v>
      </c>
      <c r="E135" s="206">
        <f t="shared" si="45"/>
        <v>2019</v>
      </c>
      <c r="F135" s="206">
        <f t="shared" si="45"/>
        <v>2020</v>
      </c>
      <c r="G135" s="206">
        <f t="shared" si="45"/>
        <v>2021</v>
      </c>
      <c r="H135" s="206">
        <f t="shared" si="45"/>
        <v>2022</v>
      </c>
      <c r="I135" s="206">
        <f t="shared" si="45"/>
        <v>2023</v>
      </c>
      <c r="J135" s="206">
        <f t="shared" si="45"/>
        <v>2024</v>
      </c>
      <c r="K135" s="206">
        <f t="shared" si="45"/>
        <v>2025</v>
      </c>
      <c r="L135" s="206">
        <f t="shared" si="45"/>
        <v>2026</v>
      </c>
      <c r="M135" s="206">
        <f t="shared" si="45"/>
        <v>2027</v>
      </c>
      <c r="N135" s="206">
        <f t="shared" si="45"/>
        <v>2028</v>
      </c>
      <c r="O135" s="206">
        <f t="shared" si="45"/>
        <v>2029</v>
      </c>
      <c r="P135" s="206">
        <f t="shared" si="45"/>
        <v>2030</v>
      </c>
      <c r="Q135" s="206">
        <f t="shared" si="45"/>
        <v>2031</v>
      </c>
      <c r="R135" s="206">
        <f t="shared" si="45"/>
        <v>2032</v>
      </c>
      <c r="S135" s="206">
        <f t="shared" si="45"/>
        <v>2033</v>
      </c>
      <c r="T135" s="206">
        <f t="shared" si="45"/>
        <v>2034</v>
      </c>
      <c r="U135" s="206">
        <f t="shared" si="45"/>
        <v>2035</v>
      </c>
      <c r="V135" s="206">
        <f t="shared" si="45"/>
        <v>2036</v>
      </c>
      <c r="W135" s="206">
        <f t="shared" si="45"/>
        <v>2037</v>
      </c>
      <c r="X135" s="206">
        <f t="shared" si="45"/>
        <v>2038</v>
      </c>
      <c r="Y135" s="206">
        <f t="shared" si="45"/>
        <v>2039</v>
      </c>
      <c r="Z135" s="206">
        <f t="shared" si="45"/>
        <v>2040</v>
      </c>
      <c r="AA135" s="206">
        <f t="shared" si="45"/>
        <v>2041</v>
      </c>
      <c r="AB135" s="206">
        <f t="shared" si="45"/>
        <v>2042</v>
      </c>
      <c r="AC135" s="206">
        <f t="shared" si="45"/>
        <v>2043</v>
      </c>
      <c r="AD135" s="206">
        <f t="shared" si="45"/>
        <v>2044</v>
      </c>
      <c r="AE135" s="206">
        <f t="shared" si="45"/>
        <v>2045</v>
      </c>
      <c r="AF135" s="206">
        <f t="shared" si="45"/>
        <v>2046</v>
      </c>
      <c r="AG135" s="206">
        <f t="shared" si="45"/>
        <v>2047</v>
      </c>
      <c r="AH135" s="206">
        <f t="shared" si="45"/>
        <v>2048</v>
      </c>
      <c r="AI135" s="206">
        <f t="shared" si="45"/>
        <v>2049</v>
      </c>
      <c r="AJ135" s="206">
        <f t="shared" si="45"/>
        <v>2050</v>
      </c>
      <c r="AK135" s="206">
        <f t="shared" si="45"/>
        <v>2051</v>
      </c>
      <c r="AL135" s="206">
        <f t="shared" si="45"/>
        <v>2052</v>
      </c>
      <c r="AM135" s="206">
        <f t="shared" si="45"/>
        <v>2053</v>
      </c>
      <c r="AN135" s="206">
        <f t="shared" si="45"/>
        <v>2054</v>
      </c>
      <c r="AO135" s="206">
        <f t="shared" si="45"/>
        <v>2055</v>
      </c>
      <c r="AP135" s="206">
        <f t="shared" si="45"/>
        <v>2056</v>
      </c>
      <c r="AQ135" s="206">
        <f t="shared" si="45"/>
        <v>2057</v>
      </c>
      <c r="AR135" s="206">
        <f t="shared" si="45"/>
        <v>2058</v>
      </c>
      <c r="AS135" s="206">
        <f t="shared" si="45"/>
        <v>2059</v>
      </c>
      <c r="AT135" s="206">
        <f t="shared" si="45"/>
        <v>2060</v>
      </c>
      <c r="AU135" s="206">
        <f t="shared" si="45"/>
        <v>2061</v>
      </c>
      <c r="AV135" s="206">
        <f t="shared" si="45"/>
        <v>2062</v>
      </c>
      <c r="AW135" s="206">
        <f t="shared" si="45"/>
        <v>2063</v>
      </c>
      <c r="AX135" s="206">
        <f t="shared" si="45"/>
        <v>2064</v>
      </c>
      <c r="AY135" s="206">
        <f t="shared" si="45"/>
        <v>2065</v>
      </c>
    </row>
    <row r="136" spans="1:51" ht="12.75" x14ac:dyDescent="0.2">
      <c r="A136" s="196" t="s">
        <v>588</v>
      </c>
      <c r="B136" s="206"/>
      <c r="C136" s="207">
        <v>0.04</v>
      </c>
      <c r="D136" s="207">
        <v>3.4000000000000002E-2</v>
      </c>
      <c r="E136" s="208">
        <f t="shared" ref="E136:AY136" si="46">D136</f>
        <v>3.4000000000000002E-2</v>
      </c>
      <c r="F136" s="208">
        <f t="shared" si="46"/>
        <v>3.4000000000000002E-2</v>
      </c>
      <c r="G136" s="208">
        <f t="shared" si="46"/>
        <v>3.4000000000000002E-2</v>
      </c>
      <c r="H136" s="208">
        <f t="shared" si="46"/>
        <v>3.4000000000000002E-2</v>
      </c>
      <c r="I136" s="208">
        <f t="shared" si="46"/>
        <v>3.4000000000000002E-2</v>
      </c>
      <c r="J136" s="208">
        <f t="shared" si="46"/>
        <v>3.4000000000000002E-2</v>
      </c>
      <c r="K136" s="208">
        <f t="shared" si="46"/>
        <v>3.4000000000000002E-2</v>
      </c>
      <c r="L136" s="208">
        <f t="shared" si="46"/>
        <v>3.4000000000000002E-2</v>
      </c>
      <c r="M136" s="208">
        <f t="shared" si="46"/>
        <v>3.4000000000000002E-2</v>
      </c>
      <c r="N136" s="208">
        <f t="shared" si="46"/>
        <v>3.4000000000000002E-2</v>
      </c>
      <c r="O136" s="208">
        <f t="shared" si="46"/>
        <v>3.4000000000000002E-2</v>
      </c>
      <c r="P136" s="208">
        <f t="shared" si="46"/>
        <v>3.4000000000000002E-2</v>
      </c>
      <c r="Q136" s="208">
        <f t="shared" si="46"/>
        <v>3.4000000000000002E-2</v>
      </c>
      <c r="R136" s="208">
        <f t="shared" si="46"/>
        <v>3.4000000000000002E-2</v>
      </c>
      <c r="S136" s="208">
        <f t="shared" si="46"/>
        <v>3.4000000000000002E-2</v>
      </c>
      <c r="T136" s="208">
        <f t="shared" si="46"/>
        <v>3.4000000000000002E-2</v>
      </c>
      <c r="U136" s="208">
        <f t="shared" si="46"/>
        <v>3.4000000000000002E-2</v>
      </c>
      <c r="V136" s="208">
        <f t="shared" si="46"/>
        <v>3.4000000000000002E-2</v>
      </c>
      <c r="W136" s="208">
        <f t="shared" si="46"/>
        <v>3.4000000000000002E-2</v>
      </c>
      <c r="X136" s="208">
        <f t="shared" si="46"/>
        <v>3.4000000000000002E-2</v>
      </c>
      <c r="Y136" s="208">
        <f t="shared" si="46"/>
        <v>3.4000000000000002E-2</v>
      </c>
      <c r="Z136" s="208">
        <f t="shared" si="46"/>
        <v>3.4000000000000002E-2</v>
      </c>
      <c r="AA136" s="208">
        <f t="shared" si="46"/>
        <v>3.4000000000000002E-2</v>
      </c>
      <c r="AB136" s="208">
        <f t="shared" si="46"/>
        <v>3.4000000000000002E-2</v>
      </c>
      <c r="AC136" s="208">
        <f t="shared" si="46"/>
        <v>3.4000000000000002E-2</v>
      </c>
      <c r="AD136" s="208">
        <f t="shared" si="46"/>
        <v>3.4000000000000002E-2</v>
      </c>
      <c r="AE136" s="208">
        <f t="shared" si="46"/>
        <v>3.4000000000000002E-2</v>
      </c>
      <c r="AF136" s="208">
        <f t="shared" si="46"/>
        <v>3.4000000000000002E-2</v>
      </c>
      <c r="AG136" s="208">
        <f t="shared" si="46"/>
        <v>3.4000000000000002E-2</v>
      </c>
      <c r="AH136" s="208">
        <f t="shared" si="46"/>
        <v>3.4000000000000002E-2</v>
      </c>
      <c r="AI136" s="208">
        <f t="shared" si="46"/>
        <v>3.4000000000000002E-2</v>
      </c>
      <c r="AJ136" s="208">
        <f t="shared" si="46"/>
        <v>3.4000000000000002E-2</v>
      </c>
      <c r="AK136" s="208">
        <f t="shared" si="46"/>
        <v>3.4000000000000002E-2</v>
      </c>
      <c r="AL136" s="208">
        <f t="shared" si="46"/>
        <v>3.4000000000000002E-2</v>
      </c>
      <c r="AM136" s="208">
        <f t="shared" si="46"/>
        <v>3.4000000000000002E-2</v>
      </c>
      <c r="AN136" s="208">
        <f t="shared" si="46"/>
        <v>3.4000000000000002E-2</v>
      </c>
      <c r="AO136" s="208">
        <f t="shared" si="46"/>
        <v>3.4000000000000002E-2</v>
      </c>
      <c r="AP136" s="208">
        <f t="shared" si="46"/>
        <v>3.4000000000000002E-2</v>
      </c>
      <c r="AQ136" s="208">
        <f t="shared" si="46"/>
        <v>3.4000000000000002E-2</v>
      </c>
      <c r="AR136" s="208">
        <f t="shared" si="46"/>
        <v>3.4000000000000002E-2</v>
      </c>
      <c r="AS136" s="208">
        <f t="shared" si="46"/>
        <v>3.4000000000000002E-2</v>
      </c>
      <c r="AT136" s="208">
        <f t="shared" si="46"/>
        <v>3.4000000000000002E-2</v>
      </c>
      <c r="AU136" s="208">
        <f t="shared" si="46"/>
        <v>3.4000000000000002E-2</v>
      </c>
      <c r="AV136" s="208">
        <f t="shared" si="46"/>
        <v>3.4000000000000002E-2</v>
      </c>
      <c r="AW136" s="208">
        <f t="shared" si="46"/>
        <v>3.4000000000000002E-2</v>
      </c>
      <c r="AX136" s="208">
        <f t="shared" si="46"/>
        <v>3.4000000000000002E-2</v>
      </c>
      <c r="AY136" s="208">
        <f t="shared" si="46"/>
        <v>3.4000000000000002E-2</v>
      </c>
    </row>
    <row r="137" spans="1:51" ht="15" x14ac:dyDescent="0.2">
      <c r="A137" s="196" t="s">
        <v>589</v>
      </c>
      <c r="B137" s="209"/>
      <c r="C137" s="143">
        <f>(1+B137)*(1+C136)-1</f>
        <v>4.0000000000000036E-2</v>
      </c>
      <c r="D137" s="143">
        <f t="shared" ref="D137:AY137" si="47">(1+C137)*(1+D136)-1</f>
        <v>7.5360000000000094E-2</v>
      </c>
      <c r="E137" s="143">
        <f t="shared" si="47"/>
        <v>0.11192224000000017</v>
      </c>
      <c r="F137" s="143">
        <f t="shared" si="47"/>
        <v>0.1497275961600002</v>
      </c>
      <c r="G137" s="143">
        <f t="shared" si="47"/>
        <v>0.18881833442944029</v>
      </c>
      <c r="H137" s="143">
        <f t="shared" si="47"/>
        <v>0.22923815780004131</v>
      </c>
      <c r="I137" s="143">
        <f t="shared" si="47"/>
        <v>0.27103225516524265</v>
      </c>
      <c r="J137" s="143">
        <f t="shared" si="47"/>
        <v>0.31424735184086083</v>
      </c>
      <c r="K137" s="143">
        <f t="shared" si="47"/>
        <v>0.35893176180345021</v>
      </c>
      <c r="L137" s="143">
        <f t="shared" si="47"/>
        <v>0.40513544170476745</v>
      </c>
      <c r="M137" s="143">
        <f t="shared" si="47"/>
        <v>0.45291004672272961</v>
      </c>
      <c r="N137" s="143">
        <f t="shared" si="47"/>
        <v>0.50230898831130255</v>
      </c>
      <c r="O137" s="143">
        <f t="shared" si="47"/>
        <v>0.55338749391388697</v>
      </c>
      <c r="P137" s="143">
        <f t="shared" si="47"/>
        <v>0.60620266870695927</v>
      </c>
      <c r="Q137" s="143">
        <f t="shared" si="47"/>
        <v>0.66081355944299602</v>
      </c>
      <c r="R137" s="143">
        <f t="shared" si="47"/>
        <v>0.71728122046405796</v>
      </c>
      <c r="S137" s="143">
        <f t="shared" si="47"/>
        <v>0.77566878195983602</v>
      </c>
      <c r="T137" s="143">
        <f t="shared" si="47"/>
        <v>0.83604152054647041</v>
      </c>
      <c r="U137" s="143">
        <f t="shared" si="47"/>
        <v>0.89846693224505048</v>
      </c>
      <c r="V137" s="143">
        <f t="shared" si="47"/>
        <v>0.96301480794138228</v>
      </c>
      <c r="W137" s="143">
        <f t="shared" si="47"/>
        <v>1.0297573114113892</v>
      </c>
      <c r="X137" s="143">
        <f t="shared" si="47"/>
        <v>1.0987690599993765</v>
      </c>
      <c r="Y137" s="143">
        <f t="shared" si="47"/>
        <v>1.1701272080393554</v>
      </c>
      <c r="Z137" s="143">
        <f t="shared" si="47"/>
        <v>1.2439115331126938</v>
      </c>
      <c r="AA137" s="143">
        <f t="shared" si="47"/>
        <v>1.3202045252385255</v>
      </c>
      <c r="AB137" s="143">
        <f t="shared" si="47"/>
        <v>1.3990914790966356</v>
      </c>
      <c r="AC137" s="143">
        <f t="shared" si="47"/>
        <v>1.4806605893859213</v>
      </c>
      <c r="AD137" s="143">
        <f t="shared" si="47"/>
        <v>1.5650030494250426</v>
      </c>
      <c r="AE137" s="143">
        <f t="shared" si="47"/>
        <v>1.6522131531054942</v>
      </c>
      <c r="AF137" s="143">
        <f t="shared" si="47"/>
        <v>1.7423884003110812</v>
      </c>
      <c r="AG137" s="143">
        <f t="shared" si="47"/>
        <v>1.8356296059216581</v>
      </c>
      <c r="AH137" s="143">
        <f t="shared" si="47"/>
        <v>1.9320410125229945</v>
      </c>
      <c r="AI137" s="143">
        <f t="shared" si="47"/>
        <v>2.0317304069487765</v>
      </c>
      <c r="AJ137" s="143">
        <f t="shared" si="47"/>
        <v>2.1348092407850352</v>
      </c>
      <c r="AK137" s="143">
        <f t="shared" si="47"/>
        <v>2.2413927549717263</v>
      </c>
      <c r="AL137" s="143">
        <f t="shared" si="47"/>
        <v>2.3516001086407652</v>
      </c>
      <c r="AM137" s="143">
        <f t="shared" si="47"/>
        <v>2.4655545123345513</v>
      </c>
      <c r="AN137" s="143">
        <f t="shared" si="47"/>
        <v>2.5833833657539262</v>
      </c>
      <c r="AO137" s="143">
        <f t="shared" si="47"/>
        <v>2.7052184001895601</v>
      </c>
      <c r="AP137" s="143">
        <f t="shared" si="47"/>
        <v>2.831195825796005</v>
      </c>
      <c r="AQ137" s="143">
        <f t="shared" si="47"/>
        <v>2.9614564838730693</v>
      </c>
      <c r="AR137" s="143">
        <f t="shared" si="47"/>
        <v>3.096146004324754</v>
      </c>
      <c r="AS137" s="143">
        <f t="shared" si="47"/>
        <v>3.2354149684717957</v>
      </c>
      <c r="AT137" s="143">
        <f t="shared" si="47"/>
        <v>3.3794190773998372</v>
      </c>
      <c r="AU137" s="143">
        <f t="shared" si="47"/>
        <v>3.5283193260314318</v>
      </c>
      <c r="AV137" s="143">
        <f t="shared" si="47"/>
        <v>3.6822821831165005</v>
      </c>
      <c r="AW137" s="143">
        <f>(1+AV137)*(1+AW136)-1</f>
        <v>3.841479777342462</v>
      </c>
      <c r="AX137" s="143">
        <f t="shared" si="47"/>
        <v>4.0060900897721057</v>
      </c>
      <c r="AY137" s="143">
        <f t="shared" si="47"/>
        <v>4.1762971528243575</v>
      </c>
    </row>
    <row r="138" spans="1:51" x14ac:dyDescent="0.2">
      <c r="B138" s="209"/>
      <c r="C138" s="210"/>
      <c r="D138" s="210"/>
      <c r="E138" s="210"/>
      <c r="F138" s="210"/>
      <c r="G138" s="210"/>
      <c r="H138" s="210"/>
      <c r="I138" s="210"/>
      <c r="J138" s="210"/>
      <c r="K138" s="210"/>
      <c r="L138" s="210"/>
      <c r="M138" s="210"/>
      <c r="N138" s="210"/>
      <c r="O138" s="210"/>
      <c r="P138" s="210"/>
      <c r="Q138" s="210"/>
      <c r="R138" s="210"/>
      <c r="S138" s="210"/>
      <c r="T138" s="210"/>
      <c r="U138" s="210"/>
      <c r="V138" s="210"/>
      <c r="W138" s="210"/>
      <c r="X138" s="210"/>
      <c r="Y138" s="210"/>
      <c r="Z138" s="210"/>
      <c r="AA138" s="210"/>
      <c r="AB138" s="210"/>
      <c r="AC138" s="210"/>
      <c r="AD138" s="210"/>
      <c r="AE138" s="210"/>
      <c r="AF138" s="210"/>
      <c r="AG138" s="210"/>
      <c r="AH138" s="210"/>
      <c r="AI138" s="210"/>
      <c r="AJ138" s="210"/>
      <c r="AK138" s="210"/>
      <c r="AL138" s="210"/>
      <c r="AM138" s="210"/>
      <c r="AN138" s="210"/>
      <c r="AO138" s="210"/>
      <c r="AP138" s="210"/>
      <c r="AR138" s="109"/>
      <c r="AS138" s="109"/>
    </row>
    <row r="139" spans="1:51" ht="12.75" x14ac:dyDescent="0.2">
      <c r="A139" s="195"/>
      <c r="B139" s="206">
        <v>2016</v>
      </c>
      <c r="C139" s="206">
        <f>B139+1</f>
        <v>2017</v>
      </c>
      <c r="D139" s="206">
        <f t="shared" ref="D139:AY140" si="48">C139+1</f>
        <v>2018</v>
      </c>
      <c r="E139" s="206">
        <f t="shared" si="48"/>
        <v>2019</v>
      </c>
      <c r="F139" s="206">
        <f t="shared" si="48"/>
        <v>2020</v>
      </c>
      <c r="G139" s="206">
        <f t="shared" si="48"/>
        <v>2021</v>
      </c>
      <c r="H139" s="206">
        <f t="shared" si="48"/>
        <v>2022</v>
      </c>
      <c r="I139" s="206">
        <f t="shared" si="48"/>
        <v>2023</v>
      </c>
      <c r="J139" s="206">
        <f t="shared" si="48"/>
        <v>2024</v>
      </c>
      <c r="K139" s="206">
        <f t="shared" si="48"/>
        <v>2025</v>
      </c>
      <c r="L139" s="206">
        <f t="shared" si="48"/>
        <v>2026</v>
      </c>
      <c r="M139" s="206">
        <f t="shared" si="48"/>
        <v>2027</v>
      </c>
      <c r="N139" s="206">
        <f t="shared" si="48"/>
        <v>2028</v>
      </c>
      <c r="O139" s="206">
        <f t="shared" si="48"/>
        <v>2029</v>
      </c>
      <c r="P139" s="206">
        <f t="shared" si="48"/>
        <v>2030</v>
      </c>
      <c r="Q139" s="206">
        <f t="shared" si="48"/>
        <v>2031</v>
      </c>
      <c r="R139" s="206">
        <f t="shared" si="48"/>
        <v>2032</v>
      </c>
      <c r="S139" s="206">
        <f t="shared" si="48"/>
        <v>2033</v>
      </c>
      <c r="T139" s="206">
        <f t="shared" si="48"/>
        <v>2034</v>
      </c>
      <c r="U139" s="206">
        <f t="shared" si="48"/>
        <v>2035</v>
      </c>
      <c r="V139" s="206">
        <f t="shared" si="48"/>
        <v>2036</v>
      </c>
      <c r="W139" s="206">
        <f t="shared" si="48"/>
        <v>2037</v>
      </c>
      <c r="X139" s="206">
        <f t="shared" si="48"/>
        <v>2038</v>
      </c>
      <c r="Y139" s="206">
        <f t="shared" si="48"/>
        <v>2039</v>
      </c>
      <c r="Z139" s="206">
        <f t="shared" si="48"/>
        <v>2040</v>
      </c>
      <c r="AA139" s="206">
        <f t="shared" si="48"/>
        <v>2041</v>
      </c>
      <c r="AB139" s="206">
        <f t="shared" si="48"/>
        <v>2042</v>
      </c>
      <c r="AC139" s="206">
        <f t="shared" si="48"/>
        <v>2043</v>
      </c>
      <c r="AD139" s="206">
        <f t="shared" si="48"/>
        <v>2044</v>
      </c>
      <c r="AE139" s="206">
        <f t="shared" si="48"/>
        <v>2045</v>
      </c>
      <c r="AF139" s="206">
        <f t="shared" si="48"/>
        <v>2046</v>
      </c>
      <c r="AG139" s="206">
        <f t="shared" si="48"/>
        <v>2047</v>
      </c>
      <c r="AH139" s="206">
        <f t="shared" si="48"/>
        <v>2048</v>
      </c>
      <c r="AI139" s="206">
        <f t="shared" si="48"/>
        <v>2049</v>
      </c>
      <c r="AJ139" s="206">
        <f t="shared" si="48"/>
        <v>2050</v>
      </c>
      <c r="AK139" s="206">
        <f t="shared" si="48"/>
        <v>2051</v>
      </c>
      <c r="AL139" s="206">
        <f t="shared" si="48"/>
        <v>2052</v>
      </c>
      <c r="AM139" s="206">
        <f t="shared" si="48"/>
        <v>2053</v>
      </c>
      <c r="AN139" s="206">
        <f t="shared" si="48"/>
        <v>2054</v>
      </c>
      <c r="AO139" s="206">
        <f t="shared" si="48"/>
        <v>2055</v>
      </c>
      <c r="AP139" s="206">
        <f t="shared" si="48"/>
        <v>2056</v>
      </c>
      <c r="AQ139" s="206">
        <f t="shared" si="48"/>
        <v>2057</v>
      </c>
      <c r="AR139" s="206">
        <f t="shared" si="48"/>
        <v>2058</v>
      </c>
      <c r="AS139" s="206">
        <f t="shared" si="48"/>
        <v>2059</v>
      </c>
      <c r="AT139" s="206">
        <f t="shared" si="48"/>
        <v>2060</v>
      </c>
      <c r="AU139" s="206">
        <f t="shared" si="48"/>
        <v>2061</v>
      </c>
      <c r="AV139" s="206">
        <f t="shared" si="48"/>
        <v>2062</v>
      </c>
      <c r="AW139" s="206">
        <f t="shared" si="48"/>
        <v>2063</v>
      </c>
      <c r="AX139" s="206">
        <f t="shared" si="48"/>
        <v>2064</v>
      </c>
      <c r="AY139" s="206">
        <f t="shared" si="48"/>
        <v>2065</v>
      </c>
    </row>
    <row r="140" spans="1:51" x14ac:dyDescent="0.2">
      <c r="A140" s="195"/>
      <c r="B140" s="211">
        <f>1</f>
        <v>1</v>
      </c>
      <c r="C140" s="211">
        <f>B140+1</f>
        <v>2</v>
      </c>
      <c r="D140" s="211">
        <f t="shared" si="48"/>
        <v>3</v>
      </c>
      <c r="E140" s="211">
        <f>D140+1</f>
        <v>4</v>
      </c>
      <c r="F140" s="211">
        <f t="shared" si="48"/>
        <v>5</v>
      </c>
      <c r="G140" s="211">
        <f t="shared" si="48"/>
        <v>6</v>
      </c>
      <c r="H140" s="211">
        <f t="shared" si="48"/>
        <v>7</v>
      </c>
      <c r="I140" s="211">
        <f t="shared" si="48"/>
        <v>8</v>
      </c>
      <c r="J140" s="211">
        <f t="shared" si="48"/>
        <v>9</v>
      </c>
      <c r="K140" s="211">
        <f t="shared" si="48"/>
        <v>10</v>
      </c>
      <c r="L140" s="211">
        <f t="shared" si="48"/>
        <v>11</v>
      </c>
      <c r="M140" s="211">
        <f t="shared" si="48"/>
        <v>12</v>
      </c>
      <c r="N140" s="211">
        <f t="shared" si="48"/>
        <v>13</v>
      </c>
      <c r="O140" s="211">
        <f t="shared" si="48"/>
        <v>14</v>
      </c>
      <c r="P140" s="211">
        <f t="shared" si="48"/>
        <v>15</v>
      </c>
      <c r="Q140" s="211">
        <f t="shared" si="48"/>
        <v>16</v>
      </c>
      <c r="R140" s="211">
        <f t="shared" si="48"/>
        <v>17</v>
      </c>
      <c r="S140" s="211">
        <f t="shared" si="48"/>
        <v>18</v>
      </c>
      <c r="T140" s="211">
        <f t="shared" si="48"/>
        <v>19</v>
      </c>
      <c r="U140" s="211">
        <f t="shared" si="48"/>
        <v>20</v>
      </c>
      <c r="V140" s="211">
        <f t="shared" si="48"/>
        <v>21</v>
      </c>
      <c r="W140" s="211">
        <f t="shared" si="48"/>
        <v>22</v>
      </c>
      <c r="X140" s="211">
        <f t="shared" si="48"/>
        <v>23</v>
      </c>
      <c r="Y140" s="211">
        <f t="shared" si="48"/>
        <v>24</v>
      </c>
      <c r="Z140" s="211">
        <f t="shared" si="48"/>
        <v>25</v>
      </c>
      <c r="AA140" s="211">
        <f t="shared" si="48"/>
        <v>26</v>
      </c>
      <c r="AB140" s="211">
        <f t="shared" si="48"/>
        <v>27</v>
      </c>
      <c r="AC140" s="211">
        <f t="shared" si="48"/>
        <v>28</v>
      </c>
      <c r="AD140" s="211">
        <f t="shared" si="48"/>
        <v>29</v>
      </c>
      <c r="AE140" s="211">
        <f t="shared" si="48"/>
        <v>30</v>
      </c>
      <c r="AF140" s="211">
        <f t="shared" si="48"/>
        <v>31</v>
      </c>
      <c r="AG140" s="211">
        <f t="shared" si="48"/>
        <v>32</v>
      </c>
      <c r="AH140" s="211">
        <f t="shared" si="48"/>
        <v>33</v>
      </c>
      <c r="AI140" s="211">
        <f t="shared" si="48"/>
        <v>34</v>
      </c>
      <c r="AJ140" s="211">
        <f t="shared" si="48"/>
        <v>35</v>
      </c>
      <c r="AK140" s="211">
        <f t="shared" si="48"/>
        <v>36</v>
      </c>
      <c r="AL140" s="211">
        <f t="shared" si="48"/>
        <v>37</v>
      </c>
      <c r="AM140" s="211">
        <f t="shared" si="48"/>
        <v>38</v>
      </c>
      <c r="AN140" s="211">
        <f t="shared" si="48"/>
        <v>39</v>
      </c>
      <c r="AO140" s="211">
        <f t="shared" si="48"/>
        <v>40</v>
      </c>
      <c r="AP140" s="211">
        <f>AO140+1</f>
        <v>41</v>
      </c>
      <c r="AQ140" s="211">
        <f t="shared" si="48"/>
        <v>42</v>
      </c>
      <c r="AR140" s="211">
        <f t="shared" si="48"/>
        <v>43</v>
      </c>
      <c r="AS140" s="211">
        <f t="shared" si="48"/>
        <v>44</v>
      </c>
      <c r="AT140" s="211">
        <f t="shared" si="48"/>
        <v>45</v>
      </c>
      <c r="AU140" s="211">
        <f t="shared" si="48"/>
        <v>46</v>
      </c>
      <c r="AV140" s="211">
        <f t="shared" si="48"/>
        <v>47</v>
      </c>
      <c r="AW140" s="211">
        <f t="shared" si="48"/>
        <v>48</v>
      </c>
      <c r="AX140" s="211">
        <f t="shared" si="48"/>
        <v>49</v>
      </c>
      <c r="AY140" s="211">
        <f t="shared" si="48"/>
        <v>50</v>
      </c>
    </row>
    <row r="141" spans="1:51" ht="15" x14ac:dyDescent="0.2">
      <c r="A141" s="195"/>
      <c r="B141" s="212">
        <v>0.5</v>
      </c>
      <c r="C141" s="212">
        <f>AVERAGE(B140:C140)</f>
        <v>1.5</v>
      </c>
      <c r="D141" s="212">
        <f>AVERAGE(C140:D140)</f>
        <v>2.5</v>
      </c>
      <c r="E141" s="212">
        <f>AVERAGE(D140:E140)</f>
        <v>3.5</v>
      </c>
      <c r="F141" s="212">
        <f t="shared" ref="F141:AO141" si="49">AVERAGE(E140:F140)</f>
        <v>4.5</v>
      </c>
      <c r="G141" s="212">
        <f t="shared" si="49"/>
        <v>5.5</v>
      </c>
      <c r="H141" s="212">
        <f t="shared" si="49"/>
        <v>6.5</v>
      </c>
      <c r="I141" s="212">
        <f t="shared" si="49"/>
        <v>7.5</v>
      </c>
      <c r="J141" s="212">
        <f t="shared" si="49"/>
        <v>8.5</v>
      </c>
      <c r="K141" s="212">
        <f t="shared" si="49"/>
        <v>9.5</v>
      </c>
      <c r="L141" s="212">
        <f t="shared" si="49"/>
        <v>10.5</v>
      </c>
      <c r="M141" s="212">
        <f t="shared" si="49"/>
        <v>11.5</v>
      </c>
      <c r="N141" s="212">
        <f t="shared" si="49"/>
        <v>12.5</v>
      </c>
      <c r="O141" s="212">
        <f t="shared" si="49"/>
        <v>13.5</v>
      </c>
      <c r="P141" s="212">
        <f t="shared" si="49"/>
        <v>14.5</v>
      </c>
      <c r="Q141" s="212">
        <f t="shared" si="49"/>
        <v>15.5</v>
      </c>
      <c r="R141" s="212">
        <f t="shared" si="49"/>
        <v>16.5</v>
      </c>
      <c r="S141" s="212">
        <f t="shared" si="49"/>
        <v>17.5</v>
      </c>
      <c r="T141" s="212">
        <f t="shared" si="49"/>
        <v>18.5</v>
      </c>
      <c r="U141" s="212">
        <f t="shared" si="49"/>
        <v>19.5</v>
      </c>
      <c r="V141" s="212">
        <f t="shared" si="49"/>
        <v>20.5</v>
      </c>
      <c r="W141" s="212">
        <f t="shared" si="49"/>
        <v>21.5</v>
      </c>
      <c r="X141" s="212">
        <f t="shared" si="49"/>
        <v>22.5</v>
      </c>
      <c r="Y141" s="212">
        <f t="shared" si="49"/>
        <v>23.5</v>
      </c>
      <c r="Z141" s="212">
        <f t="shared" si="49"/>
        <v>24.5</v>
      </c>
      <c r="AA141" s="212">
        <f t="shared" si="49"/>
        <v>25.5</v>
      </c>
      <c r="AB141" s="212">
        <f t="shared" si="49"/>
        <v>26.5</v>
      </c>
      <c r="AC141" s="212">
        <f t="shared" si="49"/>
        <v>27.5</v>
      </c>
      <c r="AD141" s="212">
        <f t="shared" si="49"/>
        <v>28.5</v>
      </c>
      <c r="AE141" s="212">
        <f t="shared" si="49"/>
        <v>29.5</v>
      </c>
      <c r="AF141" s="212">
        <f t="shared" si="49"/>
        <v>30.5</v>
      </c>
      <c r="AG141" s="212">
        <f t="shared" si="49"/>
        <v>31.5</v>
      </c>
      <c r="AH141" s="212">
        <f t="shared" si="49"/>
        <v>32.5</v>
      </c>
      <c r="AI141" s="212">
        <f t="shared" si="49"/>
        <v>33.5</v>
      </c>
      <c r="AJ141" s="212">
        <f t="shared" si="49"/>
        <v>34.5</v>
      </c>
      <c r="AK141" s="212">
        <f t="shared" si="49"/>
        <v>35.5</v>
      </c>
      <c r="AL141" s="212">
        <f t="shared" si="49"/>
        <v>36.5</v>
      </c>
      <c r="AM141" s="212">
        <f t="shared" si="49"/>
        <v>37.5</v>
      </c>
      <c r="AN141" s="212">
        <f t="shared" si="49"/>
        <v>38.5</v>
      </c>
      <c r="AO141" s="212">
        <f t="shared" si="49"/>
        <v>39.5</v>
      </c>
      <c r="AP141" s="212">
        <f>AVERAGE(AO140:AP140)</f>
        <v>40.5</v>
      </c>
      <c r="AQ141" s="212">
        <f t="shared" ref="AQ141:AY141" si="50">AVERAGE(AP140:AQ140)</f>
        <v>41.5</v>
      </c>
      <c r="AR141" s="212">
        <f t="shared" si="50"/>
        <v>42.5</v>
      </c>
      <c r="AS141" s="212">
        <f t="shared" si="50"/>
        <v>43.5</v>
      </c>
      <c r="AT141" s="212">
        <f t="shared" si="50"/>
        <v>44.5</v>
      </c>
      <c r="AU141" s="212">
        <f t="shared" si="50"/>
        <v>45.5</v>
      </c>
      <c r="AV141" s="212">
        <f t="shared" si="50"/>
        <v>46.5</v>
      </c>
      <c r="AW141" s="212">
        <f t="shared" si="50"/>
        <v>47.5</v>
      </c>
      <c r="AX141" s="212">
        <f t="shared" si="50"/>
        <v>48.5</v>
      </c>
      <c r="AY141" s="212">
        <f t="shared" si="50"/>
        <v>49.5</v>
      </c>
    </row>
    <row r="142" spans="1:51" ht="12.75" x14ac:dyDescent="0.2">
      <c r="A142" s="195"/>
      <c r="B142" s="109"/>
      <c r="C142" s="109"/>
      <c r="D142" s="109"/>
      <c r="E142" s="109"/>
      <c r="F142" s="109"/>
      <c r="G142" s="109"/>
      <c r="H142" s="109"/>
      <c r="I142" s="109"/>
      <c r="J142" s="109"/>
      <c r="K142" s="109"/>
      <c r="L142" s="109"/>
      <c r="M142" s="109"/>
      <c r="N142" s="109"/>
      <c r="O142" s="109"/>
      <c r="P142" s="109"/>
      <c r="Q142" s="109"/>
      <c r="R142" s="109"/>
      <c r="S142" s="109"/>
      <c r="T142" s="109"/>
      <c r="U142" s="109"/>
      <c r="V142" s="109"/>
      <c r="W142" s="109"/>
      <c r="X142" s="109"/>
      <c r="Y142" s="109"/>
      <c r="Z142" s="109"/>
      <c r="AA142" s="109"/>
      <c r="AB142" s="109"/>
      <c r="AC142" s="109"/>
      <c r="AD142" s="109"/>
      <c r="AE142" s="109"/>
      <c r="AF142" s="109"/>
      <c r="AG142" s="109"/>
      <c r="AH142" s="109"/>
      <c r="AI142" s="109"/>
      <c r="AJ142" s="109"/>
      <c r="AK142" s="109"/>
      <c r="AL142" s="109"/>
      <c r="AM142" s="109"/>
      <c r="AN142" s="109"/>
      <c r="AO142" s="109"/>
      <c r="AP142" s="109"/>
      <c r="AR142" s="109"/>
      <c r="AS142" s="109"/>
    </row>
    <row r="143" spans="1:51" ht="12.75" x14ac:dyDescent="0.2">
      <c r="A143" s="195"/>
      <c r="B143" s="109"/>
      <c r="C143" s="109"/>
      <c r="D143" s="109"/>
      <c r="E143" s="109"/>
      <c r="F143" s="109"/>
      <c r="G143" s="109"/>
      <c r="H143" s="109"/>
      <c r="I143" s="109"/>
      <c r="J143" s="109"/>
      <c r="K143" s="109"/>
      <c r="L143" s="109"/>
      <c r="M143" s="109"/>
      <c r="N143" s="109"/>
      <c r="O143" s="109"/>
      <c r="P143" s="109"/>
      <c r="Q143" s="109"/>
      <c r="R143" s="109"/>
      <c r="S143" s="109"/>
      <c r="T143" s="109"/>
      <c r="U143" s="109"/>
      <c r="V143" s="109"/>
      <c r="W143" s="109"/>
      <c r="X143" s="109"/>
      <c r="Y143" s="109"/>
      <c r="Z143" s="109"/>
      <c r="AA143" s="109"/>
      <c r="AB143" s="109"/>
      <c r="AC143" s="109"/>
      <c r="AD143" s="109"/>
      <c r="AE143" s="109"/>
      <c r="AF143" s="109"/>
      <c r="AG143" s="109"/>
      <c r="AH143" s="109"/>
      <c r="AI143" s="109"/>
      <c r="AJ143" s="109"/>
      <c r="AK143" s="109"/>
      <c r="AL143" s="109"/>
      <c r="AM143" s="109"/>
      <c r="AN143" s="109"/>
      <c r="AO143" s="109"/>
      <c r="AP143" s="109"/>
      <c r="AQ143" s="109"/>
      <c r="AR143" s="109"/>
      <c r="AS143" s="109"/>
    </row>
    <row r="144" spans="1:51" ht="12.75" x14ac:dyDescent="0.2">
      <c r="A144" s="195"/>
      <c r="B144" s="221">
        <f>B84-B82</f>
        <v>0</v>
      </c>
      <c r="C144" s="221">
        <f>C84-SUM($B82:C82)</f>
        <v>0</v>
      </c>
      <c r="D144" s="221">
        <f>D84-SUM($B82:D82)</f>
        <v>0</v>
      </c>
      <c r="E144" s="221">
        <f>E84-SUM($B82:E82)</f>
        <v>0</v>
      </c>
      <c r="F144" s="221">
        <f>F84-SUM($B82:F82)</f>
        <v>0</v>
      </c>
      <c r="G144" s="221">
        <f>G84-SUM($B82:G82)</f>
        <v>5584000</v>
      </c>
      <c r="H144" s="221">
        <f>H84-SUM($B82:H82)</f>
        <v>5584000</v>
      </c>
      <c r="I144" s="221">
        <f>I84-SUM($B82:I82)</f>
        <v>5584000</v>
      </c>
      <c r="J144" s="221">
        <f>J84-SUM($B82:J82)</f>
        <v>5584000</v>
      </c>
      <c r="K144" s="221">
        <f>K84-SUM($B82:K82)</f>
        <v>5584000</v>
      </c>
      <c r="L144" s="221">
        <f>L84-SUM($B82:L82)</f>
        <v>172923187.16808498</v>
      </c>
      <c r="M144" s="221">
        <f>M84-SUM($B82:M82)</f>
        <v>172923187.16808498</v>
      </c>
      <c r="N144" s="221">
        <f>N84-SUM($B82:N82)</f>
        <v>172923187.16808498</v>
      </c>
      <c r="O144" s="221">
        <f>O84-SUM($B82:O82)</f>
        <v>172923187.16808498</v>
      </c>
      <c r="P144" s="221">
        <f>P84-SUM($B82:P82)</f>
        <v>172923187.16808498</v>
      </c>
      <c r="Q144" s="221">
        <f>Q84-SUM($B82:Q82)</f>
        <v>172923187.16808498</v>
      </c>
      <c r="R144" s="221">
        <f>R84-SUM($B82:R82)</f>
        <v>172923187.16808498</v>
      </c>
      <c r="S144" s="221">
        <f>S84-SUM($B82:S82)</f>
        <v>172923187.16808498</v>
      </c>
      <c r="T144" s="221">
        <f>T84-SUM($B82:T82)</f>
        <v>172923187.16808498</v>
      </c>
      <c r="U144" s="221">
        <f>U84-SUM($B82:U82)</f>
        <v>172923187.16808498</v>
      </c>
      <c r="V144" s="221">
        <f>V84-SUM($B82:V82)</f>
        <v>172923187.16808498</v>
      </c>
      <c r="W144" s="221">
        <f>W84-SUM($B82:W82)</f>
        <v>172923187.16808498</v>
      </c>
      <c r="X144" s="221">
        <f>X84-SUM($B82:X82)</f>
        <v>172923187.16808498</v>
      </c>
      <c r="Y144" s="221">
        <f>Y84-SUM($B82:Y82)</f>
        <v>172923187.16808498</v>
      </c>
      <c r="Z144" s="221">
        <f>Z84-SUM($B82:Z82)</f>
        <v>172923187.16808498</v>
      </c>
      <c r="AA144" s="221">
        <f>AA84-SUM($B82:AA82)</f>
        <v>172923187.16808498</v>
      </c>
      <c r="AB144" s="221">
        <f>AB84-SUM($B82:AB82)</f>
        <v>172923187.16808498</v>
      </c>
      <c r="AC144" s="221">
        <f>AC84-SUM($B82:AC82)</f>
        <v>172923187.16808498</v>
      </c>
      <c r="AD144" s="221">
        <f>AD84-SUM($B82:AD82)</f>
        <v>172923187.16808498</v>
      </c>
      <c r="AE144" s="221">
        <f>AE84-SUM($B82:AE82)</f>
        <v>172923187.16808498</v>
      </c>
      <c r="AF144" s="221">
        <f>AF84-SUM($B82:AF82)</f>
        <v>172923187.16808498</v>
      </c>
      <c r="AG144" s="221">
        <f>AG84-SUM($B82:AG82)</f>
        <v>172923187.16808498</v>
      </c>
      <c r="AH144" s="221">
        <f>AH84-SUM($B82:AH82)</f>
        <v>172923187.16808498</v>
      </c>
      <c r="AI144" s="221">
        <f>AI84-SUM($B82:AI82)</f>
        <v>172923187.16808498</v>
      </c>
      <c r="AJ144" s="221">
        <f>AJ84-SUM($B82:AJ82)</f>
        <v>172923187.16808498</v>
      </c>
      <c r="AK144" s="221">
        <f>AK84-SUM($B82:AK82)</f>
        <v>172923187.16808498</v>
      </c>
      <c r="AL144" s="221">
        <f>AL84-SUM($B82:AL82)</f>
        <v>172923187.16808498</v>
      </c>
      <c r="AM144" s="221">
        <f>AM84-SUM($B82:AM82)</f>
        <v>172923187.16808498</v>
      </c>
      <c r="AN144" s="221">
        <f>AN84-SUM($B82:AN82)</f>
        <v>172923187.16808498</v>
      </c>
      <c r="AO144" s="221">
        <f>AO84-SUM($B82:AO82)</f>
        <v>172923187.16808498</v>
      </c>
      <c r="AP144" s="221">
        <f>AP84-SUM($B82:AP82)</f>
        <v>172923187.16808498</v>
      </c>
      <c r="AQ144" s="221">
        <f>AQ84-SUM($B82:AQ82)</f>
        <v>0</v>
      </c>
      <c r="AR144" s="221">
        <f>AR84-SUM($B82:AR82)</f>
        <v>0</v>
      </c>
      <c r="AS144" s="221">
        <f>AS84-SUM($B82:AS82)</f>
        <v>0</v>
      </c>
      <c r="AT144" s="221"/>
      <c r="AU144" s="221"/>
      <c r="AV144" s="221"/>
      <c r="AW144" s="221"/>
      <c r="AX144" s="221"/>
      <c r="AY144" s="221"/>
    </row>
    <row r="145" spans="1:71" ht="12.75" x14ac:dyDescent="0.2">
      <c r="A145" s="195"/>
      <c r="B145" s="109"/>
      <c r="C145" s="109"/>
      <c r="D145" s="109"/>
      <c r="E145" s="109"/>
      <c r="F145" s="109"/>
      <c r="G145" s="109"/>
      <c r="H145" s="109"/>
      <c r="I145" s="109"/>
      <c r="J145" s="109"/>
      <c r="K145" s="109"/>
      <c r="L145" s="109"/>
      <c r="M145" s="109"/>
      <c r="N145" s="109"/>
      <c r="O145" s="109"/>
      <c r="P145" s="109"/>
      <c r="Q145" s="109"/>
      <c r="R145" s="109"/>
      <c r="S145" s="109"/>
      <c r="T145" s="109"/>
      <c r="U145" s="109"/>
      <c r="V145" s="109"/>
      <c r="W145" s="109"/>
      <c r="X145" s="109"/>
      <c r="Y145" s="109"/>
      <c r="Z145" s="109"/>
      <c r="AA145" s="109"/>
      <c r="AB145" s="109"/>
      <c r="AC145" s="109"/>
      <c r="AD145" s="109"/>
      <c r="AE145" s="109"/>
      <c r="AF145" s="109"/>
      <c r="AG145" s="109"/>
      <c r="AH145" s="109"/>
      <c r="AI145" s="109"/>
      <c r="AJ145" s="109"/>
      <c r="AK145" s="109"/>
      <c r="AL145" s="109"/>
      <c r="AM145" s="109"/>
      <c r="AN145" s="109"/>
      <c r="AO145" s="109"/>
      <c r="AP145" s="109"/>
      <c r="AQ145" s="109"/>
      <c r="AR145" s="109"/>
      <c r="AS145" s="109"/>
    </row>
    <row r="146" spans="1:71" ht="12.75" x14ac:dyDescent="0.2">
      <c r="A146" s="195"/>
      <c r="B146" s="109"/>
      <c r="C146" s="109"/>
      <c r="D146" s="109"/>
      <c r="E146" s="109"/>
      <c r="F146" s="109"/>
      <c r="G146" s="109"/>
      <c r="H146" s="109"/>
      <c r="I146" s="109"/>
      <c r="J146" s="109"/>
      <c r="K146" s="109"/>
      <c r="L146" s="109"/>
      <c r="M146" s="109"/>
      <c r="N146" s="109"/>
      <c r="O146" s="109"/>
      <c r="P146" s="109"/>
      <c r="Q146" s="109"/>
      <c r="R146" s="109"/>
      <c r="S146" s="109"/>
      <c r="T146" s="109"/>
      <c r="U146" s="109"/>
      <c r="V146" s="109"/>
      <c r="W146" s="109"/>
      <c r="X146" s="109"/>
      <c r="Y146" s="109"/>
      <c r="Z146" s="109"/>
      <c r="AA146" s="109"/>
      <c r="AB146" s="109"/>
      <c r="AC146" s="109"/>
      <c r="AD146" s="109"/>
      <c r="AE146" s="109"/>
      <c r="AF146" s="109"/>
      <c r="AG146" s="109"/>
      <c r="AH146" s="109"/>
      <c r="AI146" s="109"/>
      <c r="AJ146" s="109"/>
      <c r="AK146" s="109"/>
      <c r="AL146" s="109"/>
      <c r="AM146" s="109"/>
      <c r="AN146" s="109"/>
      <c r="AO146" s="109"/>
      <c r="AP146" s="109"/>
      <c r="AQ146" s="109"/>
      <c r="AR146" s="109"/>
      <c r="AS146" s="109"/>
    </row>
    <row r="147" spans="1:71" ht="12.75" x14ac:dyDescent="0.2">
      <c r="A147" s="195"/>
      <c r="B147" s="109"/>
      <c r="C147" s="109"/>
      <c r="D147" s="109"/>
      <c r="E147" s="109"/>
      <c r="F147" s="109"/>
      <c r="G147" s="109"/>
      <c r="H147" s="109"/>
      <c r="I147" s="109"/>
      <c r="J147" s="109"/>
      <c r="K147" s="109"/>
      <c r="L147" s="109"/>
      <c r="M147" s="109"/>
      <c r="N147" s="109"/>
      <c r="O147" s="109"/>
      <c r="P147" s="109"/>
      <c r="Q147" s="109"/>
      <c r="R147" s="109"/>
      <c r="S147" s="109"/>
      <c r="T147" s="109"/>
      <c r="U147" s="109"/>
      <c r="V147" s="109"/>
      <c r="W147" s="109"/>
      <c r="X147" s="109"/>
      <c r="Y147" s="109"/>
      <c r="Z147" s="109"/>
      <c r="AA147" s="109"/>
      <c r="AB147" s="109"/>
      <c r="AC147" s="109"/>
      <c r="AD147" s="109"/>
      <c r="AE147" s="109"/>
      <c r="AF147" s="109"/>
      <c r="AG147" s="109"/>
      <c r="AH147" s="109"/>
      <c r="AI147" s="109"/>
      <c r="AJ147" s="109"/>
      <c r="AK147" s="109"/>
      <c r="AL147" s="109"/>
      <c r="AM147" s="109"/>
      <c r="AN147" s="109"/>
      <c r="AO147" s="109"/>
      <c r="AP147" s="109"/>
      <c r="AQ147" s="109"/>
      <c r="AR147" s="109"/>
      <c r="AS147" s="109"/>
    </row>
    <row r="148" spans="1:71" ht="12.75" x14ac:dyDescent="0.2">
      <c r="A148" s="195"/>
      <c r="B148" s="109"/>
      <c r="C148" s="109"/>
      <c r="D148" s="109"/>
      <c r="E148" s="109"/>
      <c r="F148" s="109"/>
      <c r="G148" s="109"/>
      <c r="H148" s="109"/>
      <c r="I148" s="109"/>
      <c r="J148" s="109"/>
      <c r="K148" s="109"/>
      <c r="L148" s="109"/>
      <c r="M148" s="109"/>
      <c r="N148" s="109"/>
      <c r="O148" s="109"/>
      <c r="P148" s="109"/>
      <c r="Q148" s="109"/>
      <c r="R148" s="109"/>
      <c r="S148" s="109"/>
      <c r="T148" s="109"/>
      <c r="U148" s="109"/>
      <c r="V148" s="109"/>
      <c r="W148" s="109"/>
      <c r="X148" s="109"/>
      <c r="Y148" s="109"/>
      <c r="Z148" s="109"/>
      <c r="AA148" s="109"/>
      <c r="AB148" s="109"/>
      <c r="AC148" s="109"/>
      <c r="AD148" s="109"/>
      <c r="AE148" s="109"/>
      <c r="AF148" s="109"/>
      <c r="AG148" s="109"/>
      <c r="AH148" s="109"/>
      <c r="AI148" s="109"/>
      <c r="AJ148" s="109"/>
      <c r="AK148" s="109"/>
      <c r="AL148" s="109"/>
      <c r="AM148" s="109"/>
      <c r="AN148" s="109"/>
      <c r="AO148" s="109"/>
      <c r="AP148" s="109"/>
      <c r="AQ148" s="109"/>
      <c r="AR148" s="109"/>
      <c r="AS148" s="109"/>
    </row>
    <row r="149" spans="1:71" ht="12.75" x14ac:dyDescent="0.2">
      <c r="A149" s="195"/>
      <c r="B149" s="109"/>
      <c r="C149" s="109"/>
      <c r="D149" s="109"/>
      <c r="E149" s="109"/>
      <c r="F149" s="109"/>
      <c r="G149" s="109"/>
      <c r="H149" s="109"/>
      <c r="I149" s="109"/>
      <c r="J149" s="109"/>
      <c r="K149" s="109"/>
      <c r="L149" s="109"/>
      <c r="M149" s="109"/>
      <c r="N149" s="109"/>
      <c r="O149" s="109"/>
      <c r="P149" s="109"/>
      <c r="Q149" s="109"/>
      <c r="R149" s="109"/>
      <c r="S149" s="109"/>
      <c r="T149" s="109"/>
      <c r="U149" s="109"/>
      <c r="V149" s="109"/>
      <c r="W149" s="109"/>
      <c r="X149" s="109"/>
      <c r="Y149" s="109"/>
      <c r="Z149" s="109"/>
      <c r="AA149" s="109"/>
      <c r="AB149" s="109"/>
      <c r="AC149" s="109"/>
      <c r="AD149" s="109"/>
      <c r="AE149" s="109"/>
      <c r="AF149" s="109"/>
      <c r="AG149" s="109"/>
      <c r="AH149" s="109"/>
      <c r="AI149" s="109"/>
      <c r="AJ149" s="109"/>
      <c r="AK149" s="109"/>
      <c r="AL149" s="109"/>
      <c r="AM149" s="109"/>
      <c r="AN149" s="109"/>
      <c r="AO149" s="109"/>
      <c r="AP149" s="109"/>
      <c r="AQ149" s="109"/>
      <c r="AR149" s="109"/>
      <c r="AS149" s="109"/>
    </row>
    <row r="150" spans="1:71" ht="12.75" x14ac:dyDescent="0.2">
      <c r="A150" s="195"/>
      <c r="B150" s="109"/>
      <c r="C150" s="109"/>
      <c r="D150" s="109"/>
      <c r="E150" s="109"/>
      <c r="F150" s="109"/>
      <c r="G150" s="109"/>
      <c r="H150" s="109"/>
      <c r="I150" s="109"/>
      <c r="J150" s="109"/>
      <c r="K150" s="109"/>
      <c r="L150" s="109"/>
      <c r="M150" s="109"/>
      <c r="N150" s="109"/>
      <c r="O150" s="109"/>
      <c r="P150" s="109"/>
      <c r="Q150" s="109"/>
      <c r="R150" s="109"/>
      <c r="S150" s="109"/>
      <c r="T150" s="109"/>
      <c r="U150" s="109"/>
      <c r="V150" s="109"/>
      <c r="W150" s="109"/>
      <c r="X150" s="109"/>
      <c r="Y150" s="109"/>
      <c r="Z150" s="109"/>
      <c r="AA150" s="109"/>
      <c r="AB150" s="109"/>
      <c r="AC150" s="109"/>
      <c r="AD150" s="109"/>
      <c r="AE150" s="109"/>
      <c r="AF150" s="109"/>
      <c r="AG150" s="109"/>
      <c r="AH150" s="109"/>
      <c r="AI150" s="109"/>
      <c r="AJ150" s="109"/>
      <c r="AK150" s="109"/>
      <c r="AL150" s="109"/>
      <c r="AM150" s="109"/>
      <c r="AN150" s="109"/>
      <c r="AO150" s="109"/>
      <c r="AP150" s="109"/>
      <c r="AQ150" s="109"/>
      <c r="AR150" s="109"/>
      <c r="AS150" s="109"/>
    </row>
    <row r="151" spans="1:71" ht="12.75" x14ac:dyDescent="0.2">
      <c r="A151" s="195"/>
      <c r="B151" s="109"/>
      <c r="C151" s="109"/>
      <c r="D151" s="109"/>
      <c r="E151" s="109"/>
      <c r="F151" s="109"/>
      <c r="G151" s="109"/>
      <c r="H151" s="109"/>
      <c r="I151" s="109"/>
      <c r="J151" s="109"/>
      <c r="K151" s="109"/>
      <c r="L151" s="109"/>
      <c r="M151" s="109"/>
      <c r="N151" s="109"/>
      <c r="O151" s="109"/>
      <c r="P151" s="109"/>
      <c r="Q151" s="109"/>
      <c r="R151" s="109"/>
      <c r="S151" s="109"/>
      <c r="T151" s="109"/>
      <c r="U151" s="109"/>
      <c r="V151" s="109"/>
      <c r="W151" s="109"/>
      <c r="X151" s="109"/>
      <c r="Y151" s="109"/>
      <c r="Z151" s="109"/>
      <c r="AA151" s="109"/>
      <c r="AB151" s="109"/>
      <c r="AC151" s="109"/>
      <c r="AD151" s="109"/>
      <c r="AE151" s="109"/>
      <c r="AF151" s="109"/>
      <c r="AG151" s="109"/>
      <c r="AH151" s="109"/>
      <c r="AI151" s="109"/>
      <c r="AJ151" s="109"/>
      <c r="AK151" s="109"/>
      <c r="AL151" s="109"/>
      <c r="AM151" s="109"/>
      <c r="AN151" s="109"/>
      <c r="AO151" s="109"/>
      <c r="AP151" s="109"/>
      <c r="AQ151" s="109"/>
      <c r="AR151" s="109"/>
      <c r="AS151" s="109"/>
    </row>
    <row r="152" spans="1:71" ht="12.75" x14ac:dyDescent="0.2">
      <c r="A152" s="195"/>
      <c r="B152" s="109"/>
      <c r="C152" s="109"/>
      <c r="D152" s="109"/>
      <c r="E152" s="109"/>
      <c r="F152" s="109"/>
      <c r="G152" s="109"/>
      <c r="H152" s="109"/>
      <c r="I152" s="109"/>
      <c r="J152" s="109"/>
      <c r="K152" s="109"/>
      <c r="L152" s="109"/>
      <c r="M152" s="109"/>
      <c r="N152" s="109"/>
      <c r="O152" s="109"/>
      <c r="P152" s="109"/>
      <c r="Q152" s="109"/>
      <c r="R152" s="109"/>
      <c r="S152" s="109"/>
      <c r="T152" s="109"/>
      <c r="U152" s="109"/>
      <c r="V152" s="109"/>
      <c r="W152" s="109"/>
      <c r="X152" s="109"/>
      <c r="Y152" s="109"/>
      <c r="Z152" s="109"/>
      <c r="AA152" s="109"/>
      <c r="AB152" s="109"/>
      <c r="AC152" s="109"/>
      <c r="AD152" s="109"/>
      <c r="AE152" s="109"/>
      <c r="AF152" s="109"/>
      <c r="AG152" s="109"/>
      <c r="AH152" s="109"/>
      <c r="AI152" s="109"/>
      <c r="AJ152" s="109"/>
      <c r="AK152" s="109"/>
      <c r="AL152" s="109"/>
      <c r="AM152" s="109"/>
      <c r="AN152" s="109"/>
      <c r="AO152" s="109"/>
      <c r="AP152" s="109"/>
      <c r="AQ152" s="109"/>
      <c r="AR152" s="109"/>
      <c r="AS152" s="109"/>
    </row>
    <row r="153" spans="1:71" ht="12.75" x14ac:dyDescent="0.2">
      <c r="A153" s="195"/>
      <c r="B153" s="109"/>
      <c r="C153" s="109"/>
      <c r="D153" s="109"/>
      <c r="E153" s="109"/>
      <c r="F153" s="109"/>
      <c r="G153" s="109"/>
      <c r="H153" s="109"/>
      <c r="I153" s="109"/>
      <c r="J153" s="109"/>
      <c r="K153" s="109"/>
      <c r="L153" s="109"/>
      <c r="M153" s="109"/>
      <c r="N153" s="109"/>
      <c r="O153" s="109"/>
      <c r="P153" s="109"/>
      <c r="Q153" s="109"/>
      <c r="R153" s="109"/>
      <c r="S153" s="109"/>
      <c r="T153" s="109"/>
      <c r="U153" s="109"/>
      <c r="V153" s="109"/>
      <c r="W153" s="109"/>
      <c r="X153" s="109"/>
      <c r="Y153" s="109"/>
      <c r="Z153" s="109"/>
      <c r="AA153" s="109"/>
      <c r="AB153" s="109"/>
      <c r="AC153" s="109"/>
      <c r="AD153" s="109"/>
      <c r="AE153" s="109"/>
      <c r="AF153" s="109"/>
      <c r="AG153" s="109"/>
      <c r="AH153" s="109"/>
      <c r="AI153" s="109"/>
      <c r="AJ153" s="109"/>
      <c r="AK153" s="109"/>
      <c r="AL153" s="109"/>
      <c r="AM153" s="109"/>
      <c r="AN153" s="109"/>
      <c r="AO153" s="109"/>
      <c r="AP153" s="109"/>
      <c r="AQ153" s="109"/>
      <c r="AR153" s="109"/>
      <c r="AS153" s="109"/>
    </row>
    <row r="154" spans="1:71" ht="12.75" x14ac:dyDescent="0.2">
      <c r="A154" s="195"/>
      <c r="B154" s="109"/>
      <c r="C154" s="109"/>
      <c r="D154" s="109"/>
      <c r="E154" s="109"/>
      <c r="F154" s="109"/>
      <c r="G154" s="109"/>
      <c r="H154" s="109"/>
      <c r="I154" s="109"/>
      <c r="J154" s="109"/>
      <c r="K154" s="109"/>
      <c r="L154" s="109"/>
      <c r="M154" s="109"/>
      <c r="N154" s="109"/>
      <c r="O154" s="109"/>
      <c r="P154" s="109"/>
      <c r="Q154" s="109"/>
      <c r="R154" s="109"/>
      <c r="S154" s="109"/>
      <c r="T154" s="109"/>
      <c r="U154" s="109"/>
      <c r="V154" s="109"/>
      <c r="W154" s="109"/>
      <c r="X154" s="109"/>
      <c r="Y154" s="109"/>
      <c r="Z154" s="109"/>
      <c r="AA154" s="109"/>
      <c r="AB154" s="109"/>
      <c r="AC154" s="109"/>
      <c r="AD154" s="109"/>
      <c r="AE154" s="109"/>
      <c r="AF154" s="109"/>
      <c r="AG154" s="109"/>
      <c r="AH154" s="109"/>
      <c r="AI154" s="109"/>
      <c r="AJ154" s="109"/>
      <c r="AK154" s="109"/>
      <c r="AL154" s="109"/>
      <c r="AM154" s="109"/>
      <c r="AN154" s="109"/>
      <c r="AO154" s="109"/>
      <c r="AP154" s="109"/>
      <c r="AQ154" s="109"/>
      <c r="AR154" s="109"/>
      <c r="AS154" s="109"/>
    </row>
    <row r="155" spans="1:71" ht="12.75" x14ac:dyDescent="0.2">
      <c r="A155" s="195"/>
      <c r="B155" s="109"/>
      <c r="C155" s="109"/>
      <c r="D155" s="109"/>
      <c r="E155" s="109"/>
      <c r="F155" s="109"/>
      <c r="G155" s="109"/>
      <c r="H155" s="109"/>
      <c r="I155" s="109"/>
      <c r="J155" s="109"/>
      <c r="K155" s="109"/>
      <c r="L155" s="109"/>
      <c r="M155" s="109"/>
      <c r="N155" s="109"/>
      <c r="O155" s="109"/>
      <c r="P155" s="109"/>
      <c r="Q155" s="109"/>
      <c r="R155" s="109"/>
      <c r="S155" s="109"/>
      <c r="T155" s="109"/>
      <c r="U155" s="109"/>
      <c r="V155" s="109"/>
      <c r="W155" s="109"/>
      <c r="X155" s="109"/>
      <c r="Y155" s="109"/>
      <c r="Z155" s="109"/>
      <c r="AA155" s="109"/>
      <c r="AB155" s="109"/>
      <c r="AC155" s="109"/>
      <c r="AD155" s="109"/>
      <c r="AE155" s="109"/>
      <c r="AF155" s="109"/>
      <c r="AG155" s="109"/>
      <c r="AH155" s="109"/>
      <c r="AI155" s="109"/>
      <c r="AJ155" s="109"/>
      <c r="AK155" s="109"/>
      <c r="AL155" s="109"/>
      <c r="AM155" s="109"/>
      <c r="AN155" s="109"/>
      <c r="AO155" s="109"/>
      <c r="AP155" s="109"/>
      <c r="AQ155" s="109"/>
      <c r="AR155" s="109"/>
      <c r="AS155" s="109"/>
    </row>
    <row r="156" spans="1:71" ht="12.75" x14ac:dyDescent="0.2">
      <c r="A156" s="181"/>
      <c r="B156" s="177"/>
      <c r="C156" s="177"/>
      <c r="D156" s="177"/>
      <c r="E156" s="177"/>
      <c r="F156" s="177"/>
      <c r="G156" s="177"/>
      <c r="H156" s="177"/>
      <c r="I156" s="177"/>
      <c r="J156" s="177"/>
      <c r="K156" s="177"/>
      <c r="L156" s="177"/>
      <c r="M156" s="177"/>
      <c r="N156" s="177"/>
      <c r="O156" s="177"/>
      <c r="P156" s="177"/>
      <c r="Q156" s="177"/>
      <c r="R156" s="177"/>
      <c r="S156" s="177"/>
      <c r="T156" s="177"/>
      <c r="U156" s="177"/>
      <c r="V156" s="177"/>
      <c r="W156" s="177"/>
      <c r="X156" s="177"/>
      <c r="Y156" s="177"/>
      <c r="Z156" s="177"/>
      <c r="AA156" s="177"/>
      <c r="AB156" s="177"/>
      <c r="AC156" s="177"/>
      <c r="AD156" s="177"/>
      <c r="AE156" s="177"/>
      <c r="AF156" s="177"/>
      <c r="AG156" s="177"/>
      <c r="AH156" s="177"/>
      <c r="AI156" s="177"/>
      <c r="AJ156" s="177"/>
      <c r="AK156" s="177"/>
      <c r="AL156" s="177"/>
      <c r="AM156" s="177"/>
      <c r="AN156" s="177"/>
      <c r="AO156" s="177"/>
      <c r="AP156" s="177"/>
      <c r="AT156" s="177"/>
      <c r="AU156" s="177"/>
      <c r="AV156" s="177"/>
      <c r="AW156" s="177"/>
      <c r="AX156" s="177"/>
      <c r="AY156" s="177"/>
      <c r="AZ156" s="177"/>
      <c r="BA156" s="177"/>
      <c r="BB156" s="177"/>
      <c r="BC156" s="177"/>
      <c r="BD156" s="177"/>
      <c r="BE156" s="177"/>
      <c r="BF156" s="177"/>
      <c r="BG156" s="177"/>
      <c r="BH156" s="177"/>
      <c r="BI156" s="177"/>
      <c r="BJ156" s="177"/>
      <c r="BK156" s="177"/>
      <c r="BL156" s="177"/>
      <c r="BM156" s="177"/>
      <c r="BN156" s="177"/>
      <c r="BO156" s="177"/>
      <c r="BP156" s="177"/>
      <c r="BQ156" s="177"/>
      <c r="BR156" s="177"/>
      <c r="BS156" s="177"/>
    </row>
    <row r="157" spans="1:71" ht="12.75" x14ac:dyDescent="0.2">
      <c r="A157" s="181"/>
      <c r="B157" s="177"/>
      <c r="C157" s="177"/>
      <c r="D157" s="177"/>
      <c r="E157" s="177"/>
      <c r="F157" s="177"/>
      <c r="G157" s="177"/>
      <c r="H157" s="177"/>
      <c r="I157" s="177"/>
      <c r="J157" s="177"/>
      <c r="K157" s="177"/>
      <c r="L157" s="177"/>
      <c r="M157" s="177"/>
      <c r="N157" s="177"/>
      <c r="O157" s="177"/>
      <c r="P157" s="177"/>
      <c r="Q157" s="177"/>
      <c r="R157" s="177"/>
      <c r="S157" s="177"/>
      <c r="T157" s="177"/>
      <c r="U157" s="177"/>
      <c r="V157" s="177"/>
      <c r="W157" s="177"/>
      <c r="X157" s="177"/>
      <c r="Y157" s="177"/>
      <c r="Z157" s="177"/>
      <c r="AA157" s="177"/>
      <c r="AB157" s="177"/>
      <c r="AC157" s="177"/>
      <c r="AD157" s="177"/>
      <c r="AE157" s="177"/>
      <c r="AF157" s="177"/>
      <c r="AG157" s="177"/>
      <c r="AH157" s="177"/>
      <c r="AI157" s="177"/>
      <c r="AJ157" s="177"/>
      <c r="AK157" s="177"/>
      <c r="AL157" s="177"/>
      <c r="AM157" s="177"/>
      <c r="AN157" s="177"/>
      <c r="AO157" s="177"/>
      <c r="AP157" s="177"/>
      <c r="AT157" s="177"/>
      <c r="AU157" s="177"/>
      <c r="AV157" s="177"/>
      <c r="AW157" s="177"/>
      <c r="AX157" s="177"/>
      <c r="AY157" s="177"/>
      <c r="AZ157" s="177"/>
      <c r="BA157" s="177"/>
      <c r="BB157" s="177"/>
      <c r="BC157" s="177"/>
      <c r="BD157" s="177"/>
      <c r="BE157" s="177"/>
      <c r="BF157" s="177"/>
      <c r="BG157" s="177"/>
      <c r="BH157" s="177"/>
      <c r="BI157" s="177"/>
      <c r="BJ157" s="177"/>
      <c r="BK157" s="177"/>
      <c r="BL157" s="177"/>
      <c r="BM157" s="177"/>
      <c r="BN157" s="177"/>
      <c r="BO157" s="177"/>
      <c r="BP157" s="177"/>
      <c r="BQ157" s="177"/>
      <c r="BR157" s="177"/>
      <c r="BS157" s="177"/>
    </row>
    <row r="158" spans="1:71" ht="12.75" x14ac:dyDescent="0.2">
      <c r="A158" s="181"/>
      <c r="B158" s="177"/>
      <c r="C158" s="177"/>
      <c r="D158" s="177"/>
      <c r="E158" s="177"/>
      <c r="F158" s="177"/>
      <c r="G158" s="177"/>
      <c r="H158" s="177"/>
      <c r="I158" s="177"/>
      <c r="J158" s="177"/>
      <c r="K158" s="177"/>
      <c r="L158" s="177"/>
      <c r="M158" s="177"/>
      <c r="N158" s="177"/>
      <c r="O158" s="177"/>
      <c r="P158" s="177"/>
      <c r="Q158" s="177"/>
      <c r="R158" s="177"/>
      <c r="S158" s="177"/>
      <c r="T158" s="177"/>
      <c r="U158" s="177"/>
      <c r="V158" s="177"/>
      <c r="W158" s="177"/>
      <c r="X158" s="177"/>
      <c r="Y158" s="177"/>
      <c r="Z158" s="177"/>
      <c r="AA158" s="177"/>
      <c r="AB158" s="177"/>
      <c r="AC158" s="177"/>
      <c r="AD158" s="177"/>
      <c r="AE158" s="177"/>
      <c r="AF158" s="177"/>
      <c r="AG158" s="177"/>
      <c r="AH158" s="177"/>
      <c r="AI158" s="177"/>
      <c r="AJ158" s="177"/>
      <c r="AK158" s="177"/>
      <c r="AL158" s="177"/>
      <c r="AM158" s="177"/>
      <c r="AN158" s="177"/>
      <c r="AO158" s="177"/>
      <c r="AP158" s="177"/>
      <c r="AT158" s="177"/>
      <c r="AU158" s="177"/>
      <c r="AV158" s="177"/>
      <c r="AW158" s="177"/>
      <c r="AX158" s="177"/>
      <c r="AY158" s="177"/>
      <c r="AZ158" s="177"/>
      <c r="BA158" s="177"/>
      <c r="BB158" s="177"/>
      <c r="BC158" s="177"/>
      <c r="BD158" s="177"/>
      <c r="BE158" s="177"/>
      <c r="BF158" s="177"/>
      <c r="BG158" s="177"/>
      <c r="BH158" s="177"/>
      <c r="BI158" s="177"/>
      <c r="BJ158" s="177"/>
      <c r="BK158" s="177"/>
      <c r="BL158" s="177"/>
      <c r="BM158" s="177"/>
      <c r="BN158" s="177"/>
      <c r="BO158" s="177"/>
      <c r="BP158" s="177"/>
      <c r="BQ158" s="177"/>
      <c r="BR158" s="177"/>
      <c r="BS158" s="177"/>
    </row>
    <row r="159" spans="1:71" ht="12.75" x14ac:dyDescent="0.2">
      <c r="A159" s="181"/>
      <c r="B159" s="177"/>
      <c r="C159" s="177"/>
      <c r="D159" s="177"/>
      <c r="E159" s="177"/>
      <c r="F159" s="177"/>
      <c r="G159" s="177"/>
      <c r="H159" s="177"/>
      <c r="I159" s="177"/>
      <c r="J159" s="177"/>
      <c r="K159" s="177"/>
      <c r="L159" s="177"/>
      <c r="M159" s="177"/>
      <c r="N159" s="177"/>
      <c r="O159" s="177"/>
      <c r="P159" s="177"/>
      <c r="Q159" s="177"/>
      <c r="R159" s="177"/>
      <c r="S159" s="177"/>
      <c r="T159" s="177"/>
      <c r="U159" s="177"/>
      <c r="V159" s="177"/>
      <c r="W159" s="177"/>
      <c r="X159" s="177"/>
      <c r="Y159" s="177"/>
      <c r="Z159" s="177"/>
      <c r="AA159" s="177"/>
      <c r="AB159" s="177"/>
      <c r="AC159" s="177"/>
      <c r="AD159" s="177"/>
      <c r="AE159" s="177"/>
      <c r="AF159" s="177"/>
      <c r="AG159" s="177"/>
      <c r="AH159" s="177"/>
      <c r="AI159" s="177"/>
      <c r="AJ159" s="177"/>
      <c r="AK159" s="177"/>
      <c r="AL159" s="177"/>
      <c r="AM159" s="177"/>
      <c r="AN159" s="177"/>
      <c r="AO159" s="177"/>
      <c r="AP159" s="177"/>
      <c r="AT159" s="177"/>
      <c r="AU159" s="177"/>
      <c r="AV159" s="177"/>
      <c r="AW159" s="177"/>
      <c r="AX159" s="177"/>
      <c r="AY159" s="177"/>
      <c r="AZ159" s="177"/>
      <c r="BA159" s="177"/>
      <c r="BB159" s="177"/>
      <c r="BC159" s="177"/>
      <c r="BD159" s="177"/>
      <c r="BE159" s="177"/>
      <c r="BF159" s="177"/>
      <c r="BG159" s="177"/>
      <c r="BH159" s="177"/>
      <c r="BI159" s="177"/>
      <c r="BJ159" s="177"/>
      <c r="BK159" s="177"/>
      <c r="BL159" s="177"/>
      <c r="BM159" s="177"/>
      <c r="BN159" s="177"/>
      <c r="BO159" s="177"/>
      <c r="BP159" s="177"/>
      <c r="BQ159" s="177"/>
      <c r="BR159" s="177"/>
      <c r="BS159" s="177"/>
    </row>
    <row r="160" spans="1:71" ht="12.75" x14ac:dyDescent="0.2">
      <c r="A160" s="181"/>
      <c r="B160" s="177"/>
      <c r="C160" s="177"/>
      <c r="D160" s="177"/>
      <c r="E160" s="177"/>
      <c r="F160" s="177"/>
      <c r="G160" s="177"/>
      <c r="H160" s="177"/>
      <c r="I160" s="177"/>
      <c r="J160" s="177"/>
      <c r="K160" s="177"/>
      <c r="L160" s="177"/>
      <c r="M160" s="177"/>
      <c r="N160" s="177"/>
      <c r="O160" s="177"/>
      <c r="P160" s="177"/>
      <c r="Q160" s="177"/>
      <c r="R160" s="177"/>
      <c r="S160" s="177"/>
      <c r="T160" s="177"/>
      <c r="U160" s="177"/>
      <c r="V160" s="177"/>
      <c r="W160" s="177"/>
      <c r="X160" s="177"/>
      <c r="Y160" s="177"/>
      <c r="Z160" s="177"/>
      <c r="AA160" s="177"/>
      <c r="AB160" s="177"/>
      <c r="AC160" s="177"/>
      <c r="AD160" s="177"/>
      <c r="AE160" s="177"/>
      <c r="AF160" s="177"/>
      <c r="AG160" s="177"/>
      <c r="AH160" s="177"/>
      <c r="AI160" s="177"/>
      <c r="AJ160" s="177"/>
      <c r="AK160" s="177"/>
      <c r="AL160" s="177"/>
      <c r="AM160" s="177"/>
      <c r="AN160" s="177"/>
      <c r="AO160" s="177"/>
      <c r="AP160" s="177"/>
      <c r="AT160" s="177"/>
      <c r="AU160" s="177"/>
      <c r="AV160" s="177"/>
      <c r="AW160" s="177"/>
      <c r="AX160" s="177"/>
      <c r="AY160" s="177"/>
      <c r="AZ160" s="177"/>
      <c r="BA160" s="177"/>
      <c r="BB160" s="177"/>
      <c r="BC160" s="177"/>
      <c r="BD160" s="177"/>
      <c r="BE160" s="177"/>
      <c r="BF160" s="177"/>
      <c r="BG160" s="177"/>
      <c r="BH160" s="177"/>
      <c r="BI160" s="177"/>
      <c r="BJ160" s="177"/>
      <c r="BK160" s="177"/>
      <c r="BL160" s="177"/>
      <c r="BM160" s="177"/>
      <c r="BN160" s="177"/>
      <c r="BO160" s="177"/>
      <c r="BP160" s="177"/>
      <c r="BQ160" s="177"/>
      <c r="BR160" s="177"/>
      <c r="BS160" s="177"/>
    </row>
    <row r="161" spans="1:71" ht="12.75" x14ac:dyDescent="0.2">
      <c r="A161" s="181"/>
      <c r="B161" s="177"/>
      <c r="C161" s="177"/>
      <c r="D161" s="177"/>
      <c r="E161" s="177"/>
      <c r="F161" s="177"/>
      <c r="G161" s="177"/>
      <c r="H161" s="177"/>
      <c r="I161" s="177"/>
      <c r="J161" s="177"/>
      <c r="K161" s="177"/>
      <c r="L161" s="177"/>
      <c r="M161" s="177"/>
      <c r="N161" s="177"/>
      <c r="O161" s="177"/>
      <c r="P161" s="177"/>
      <c r="Q161" s="177"/>
      <c r="R161" s="177"/>
      <c r="S161" s="177"/>
      <c r="T161" s="177"/>
      <c r="U161" s="177"/>
      <c r="V161" s="177"/>
      <c r="W161" s="177"/>
      <c r="X161" s="177"/>
      <c r="Y161" s="177"/>
      <c r="Z161" s="177"/>
      <c r="AA161" s="177"/>
      <c r="AB161" s="177"/>
      <c r="AC161" s="177"/>
      <c r="AD161" s="177"/>
      <c r="AE161" s="177"/>
      <c r="AF161" s="177"/>
      <c r="AG161" s="177"/>
      <c r="AH161" s="177"/>
      <c r="AI161" s="177"/>
      <c r="AJ161" s="177"/>
      <c r="AK161" s="177"/>
      <c r="AL161" s="177"/>
      <c r="AM161" s="177"/>
      <c r="AN161" s="177"/>
      <c r="AO161" s="177"/>
      <c r="AP161" s="177"/>
      <c r="AT161" s="177"/>
      <c r="AU161" s="177"/>
      <c r="AV161" s="177"/>
      <c r="AW161" s="177"/>
      <c r="AX161" s="177"/>
      <c r="AY161" s="177"/>
      <c r="AZ161" s="177"/>
      <c r="BA161" s="177"/>
      <c r="BB161" s="177"/>
      <c r="BC161" s="177"/>
      <c r="BD161" s="177"/>
      <c r="BE161" s="177"/>
      <c r="BF161" s="177"/>
      <c r="BG161" s="177"/>
      <c r="BH161" s="177"/>
      <c r="BI161" s="177"/>
      <c r="BJ161" s="177"/>
      <c r="BK161" s="177"/>
      <c r="BL161" s="177"/>
      <c r="BM161" s="177"/>
      <c r="BN161" s="177"/>
      <c r="BO161" s="177"/>
      <c r="BP161" s="177"/>
      <c r="BQ161" s="177"/>
      <c r="BR161" s="177"/>
      <c r="BS161" s="177"/>
    </row>
    <row r="162" spans="1:71" ht="12.75" x14ac:dyDescent="0.2">
      <c r="A162" s="181"/>
      <c r="B162" s="177"/>
      <c r="C162" s="177"/>
      <c r="D162" s="177"/>
      <c r="E162" s="177"/>
      <c r="F162" s="177"/>
      <c r="G162" s="177"/>
      <c r="H162" s="177"/>
      <c r="I162" s="177"/>
      <c r="J162" s="177"/>
      <c r="K162" s="177"/>
      <c r="L162" s="177"/>
      <c r="M162" s="177"/>
      <c r="N162" s="177"/>
      <c r="O162" s="177"/>
      <c r="P162" s="177"/>
      <c r="Q162" s="177"/>
      <c r="R162" s="177"/>
      <c r="S162" s="177"/>
      <c r="T162" s="177"/>
      <c r="U162" s="177"/>
      <c r="V162" s="177"/>
      <c r="W162" s="177"/>
      <c r="X162" s="177"/>
      <c r="Y162" s="177"/>
      <c r="Z162" s="177"/>
      <c r="AA162" s="177"/>
      <c r="AB162" s="177"/>
      <c r="AC162" s="177"/>
      <c r="AD162" s="177"/>
      <c r="AE162" s="177"/>
      <c r="AF162" s="177"/>
      <c r="AG162" s="177"/>
      <c r="AH162" s="177"/>
      <c r="AI162" s="177"/>
      <c r="AJ162" s="177"/>
      <c r="AK162" s="177"/>
      <c r="AL162" s="177"/>
      <c r="AM162" s="177"/>
      <c r="AN162" s="177"/>
      <c r="AO162" s="177"/>
      <c r="AP162" s="177"/>
      <c r="AT162" s="177"/>
      <c r="AU162" s="177"/>
      <c r="AV162" s="177"/>
      <c r="AW162" s="177"/>
      <c r="AX162" s="177"/>
      <c r="AY162" s="177"/>
      <c r="AZ162" s="177"/>
      <c r="BA162" s="177"/>
      <c r="BB162" s="177"/>
      <c r="BC162" s="177"/>
      <c r="BD162" s="177"/>
      <c r="BE162" s="177"/>
      <c r="BF162" s="177"/>
      <c r="BG162" s="177"/>
      <c r="BH162" s="177"/>
      <c r="BI162" s="177"/>
      <c r="BJ162" s="177"/>
      <c r="BK162" s="177"/>
      <c r="BL162" s="177"/>
      <c r="BM162" s="177"/>
      <c r="BN162" s="177"/>
      <c r="BO162" s="177"/>
      <c r="BP162" s="177"/>
      <c r="BQ162" s="177"/>
      <c r="BR162" s="177"/>
      <c r="BS162" s="177"/>
    </row>
    <row r="163" spans="1:71" ht="12.75" x14ac:dyDescent="0.2">
      <c r="A163" s="181"/>
      <c r="B163" s="177"/>
      <c r="C163" s="177"/>
      <c r="D163" s="177"/>
      <c r="E163" s="177"/>
      <c r="F163" s="177"/>
      <c r="G163" s="177"/>
      <c r="H163" s="177"/>
      <c r="I163" s="177"/>
      <c r="J163" s="177"/>
      <c r="K163" s="177"/>
      <c r="L163" s="177"/>
      <c r="M163" s="177"/>
      <c r="N163" s="177"/>
      <c r="O163" s="177"/>
      <c r="P163" s="177"/>
      <c r="Q163" s="177"/>
      <c r="R163" s="177"/>
      <c r="S163" s="177"/>
      <c r="T163" s="177"/>
      <c r="U163" s="177"/>
      <c r="V163" s="177"/>
      <c r="W163" s="177"/>
      <c r="X163" s="177"/>
      <c r="Y163" s="177"/>
      <c r="Z163" s="177"/>
      <c r="AA163" s="177"/>
      <c r="AB163" s="177"/>
      <c r="AC163" s="177"/>
      <c r="AD163" s="177"/>
      <c r="AE163" s="177"/>
      <c r="AF163" s="177"/>
      <c r="AG163" s="177"/>
      <c r="AH163" s="177"/>
      <c r="AI163" s="177"/>
      <c r="AJ163" s="177"/>
      <c r="AK163" s="177"/>
      <c r="AL163" s="177"/>
      <c r="AM163" s="177"/>
      <c r="AN163" s="177"/>
      <c r="AO163" s="177"/>
      <c r="AP163" s="177"/>
      <c r="AT163" s="177"/>
      <c r="AU163" s="177"/>
      <c r="AV163" s="177"/>
      <c r="AW163" s="177"/>
      <c r="AX163" s="177"/>
      <c r="AY163" s="177"/>
      <c r="AZ163" s="177"/>
      <c r="BA163" s="177"/>
      <c r="BB163" s="177"/>
      <c r="BC163" s="177"/>
      <c r="BD163" s="177"/>
      <c r="BE163" s="177"/>
      <c r="BF163" s="177"/>
      <c r="BG163" s="177"/>
      <c r="BH163" s="177"/>
      <c r="BI163" s="177"/>
      <c r="BJ163" s="177"/>
      <c r="BK163" s="177"/>
      <c r="BL163" s="177"/>
      <c r="BM163" s="177"/>
      <c r="BN163" s="177"/>
      <c r="BO163" s="177"/>
      <c r="BP163" s="177"/>
      <c r="BQ163" s="177"/>
      <c r="BR163" s="177"/>
      <c r="BS163" s="177"/>
    </row>
    <row r="164" spans="1:71" ht="12.75" x14ac:dyDescent="0.2">
      <c r="A164" s="181"/>
      <c r="B164" s="177"/>
      <c r="C164" s="177"/>
      <c r="D164" s="177"/>
      <c r="E164" s="177"/>
      <c r="F164" s="177"/>
      <c r="G164" s="177"/>
      <c r="H164" s="177"/>
      <c r="I164" s="177"/>
      <c r="J164" s="177"/>
      <c r="K164" s="177"/>
      <c r="L164" s="177"/>
      <c r="M164" s="177"/>
      <c r="N164" s="177"/>
      <c r="O164" s="177"/>
      <c r="P164" s="177"/>
      <c r="Q164" s="177"/>
      <c r="R164" s="177"/>
      <c r="S164" s="177"/>
      <c r="T164" s="177"/>
      <c r="U164" s="177"/>
      <c r="V164" s="177"/>
      <c r="W164" s="177"/>
      <c r="X164" s="177"/>
      <c r="Y164" s="177"/>
      <c r="Z164" s="177"/>
      <c r="AA164" s="177"/>
      <c r="AB164" s="177"/>
      <c r="AC164" s="177"/>
      <c r="AD164" s="177"/>
      <c r="AE164" s="177"/>
      <c r="AF164" s="177"/>
      <c r="AG164" s="177"/>
      <c r="AH164" s="177"/>
      <c r="AI164" s="177"/>
      <c r="AJ164" s="177"/>
      <c r="AK164" s="177"/>
      <c r="AL164" s="177"/>
      <c r="AM164" s="177"/>
      <c r="AN164" s="177"/>
      <c r="AO164" s="177"/>
      <c r="AP164" s="177"/>
      <c r="AT164" s="177"/>
      <c r="AU164" s="177"/>
      <c r="AV164" s="177"/>
      <c r="AW164" s="177"/>
      <c r="AX164" s="177"/>
      <c r="AY164" s="177"/>
      <c r="AZ164" s="177"/>
      <c r="BA164" s="177"/>
      <c r="BB164" s="177"/>
      <c r="BC164" s="177"/>
      <c r="BD164" s="177"/>
      <c r="BE164" s="177"/>
      <c r="BF164" s="177"/>
      <c r="BG164" s="177"/>
      <c r="BH164" s="177"/>
      <c r="BI164" s="177"/>
      <c r="BJ164" s="177"/>
      <c r="BK164" s="177"/>
      <c r="BL164" s="177"/>
      <c r="BM164" s="177"/>
      <c r="BN164" s="177"/>
      <c r="BO164" s="177"/>
      <c r="BP164" s="177"/>
      <c r="BQ164" s="177"/>
      <c r="BR164" s="177"/>
      <c r="BS164" s="177"/>
    </row>
    <row r="165" spans="1:71" ht="12.75" x14ac:dyDescent="0.2">
      <c r="A165" s="181"/>
      <c r="B165" s="177"/>
      <c r="C165" s="177"/>
      <c r="D165" s="177"/>
      <c r="E165" s="177"/>
      <c r="F165" s="177"/>
      <c r="G165" s="177"/>
      <c r="H165" s="177"/>
      <c r="I165" s="177"/>
      <c r="J165" s="177"/>
      <c r="K165" s="177"/>
      <c r="L165" s="177"/>
      <c r="M165" s="177"/>
      <c r="N165" s="177"/>
      <c r="O165" s="177"/>
      <c r="P165" s="177"/>
      <c r="Q165" s="177"/>
      <c r="R165" s="177"/>
      <c r="S165" s="177"/>
      <c r="T165" s="177"/>
      <c r="U165" s="177"/>
      <c r="V165" s="177"/>
      <c r="W165" s="177"/>
      <c r="X165" s="177"/>
      <c r="Y165" s="177"/>
      <c r="Z165" s="177"/>
      <c r="AA165" s="177"/>
      <c r="AB165" s="177"/>
      <c r="AC165" s="177"/>
      <c r="AD165" s="177"/>
      <c r="AE165" s="177"/>
      <c r="AF165" s="177"/>
      <c r="AG165" s="177"/>
      <c r="AH165" s="177"/>
      <c r="AI165" s="177"/>
      <c r="AJ165" s="177"/>
      <c r="AK165" s="177"/>
      <c r="AL165" s="177"/>
      <c r="AM165" s="177"/>
      <c r="AN165" s="177"/>
      <c r="AO165" s="177"/>
      <c r="AP165" s="177"/>
      <c r="AT165" s="177"/>
      <c r="AU165" s="177"/>
      <c r="AV165" s="177"/>
      <c r="AW165" s="177"/>
      <c r="AX165" s="177"/>
      <c r="AY165" s="177"/>
      <c r="AZ165" s="177"/>
      <c r="BA165" s="177"/>
      <c r="BB165" s="177"/>
      <c r="BC165" s="177"/>
      <c r="BD165" s="177"/>
      <c r="BE165" s="177"/>
      <c r="BF165" s="177"/>
      <c r="BG165" s="177"/>
      <c r="BH165" s="177"/>
      <c r="BI165" s="177"/>
      <c r="BJ165" s="177"/>
      <c r="BK165" s="177"/>
      <c r="BL165" s="177"/>
      <c r="BM165" s="177"/>
      <c r="BN165" s="177"/>
      <c r="BO165" s="177"/>
      <c r="BP165" s="177"/>
      <c r="BQ165" s="177"/>
      <c r="BR165" s="177"/>
      <c r="BS165" s="177"/>
    </row>
    <row r="166" spans="1:71" ht="12.75" x14ac:dyDescent="0.2">
      <c r="A166" s="181"/>
      <c r="B166" s="177"/>
      <c r="C166" s="177"/>
      <c r="D166" s="177"/>
      <c r="E166" s="177"/>
      <c r="F166" s="177"/>
      <c r="G166" s="177"/>
      <c r="H166" s="177"/>
      <c r="I166" s="177"/>
      <c r="J166" s="177"/>
      <c r="K166" s="177"/>
      <c r="L166" s="177"/>
      <c r="M166" s="177"/>
      <c r="N166" s="177"/>
      <c r="O166" s="177"/>
      <c r="P166" s="177"/>
      <c r="Q166" s="177"/>
      <c r="R166" s="177"/>
      <c r="S166" s="177"/>
      <c r="T166" s="177"/>
      <c r="U166" s="177"/>
      <c r="V166" s="177"/>
      <c r="W166" s="177"/>
      <c r="X166" s="177"/>
      <c r="Y166" s="177"/>
      <c r="Z166" s="177"/>
      <c r="AA166" s="177"/>
      <c r="AB166" s="177"/>
      <c r="AC166" s="177"/>
      <c r="AD166" s="177"/>
      <c r="AE166" s="177"/>
      <c r="AF166" s="177"/>
      <c r="AG166" s="177"/>
      <c r="AH166" s="177"/>
      <c r="AI166" s="177"/>
      <c r="AJ166" s="177"/>
      <c r="AK166" s="177"/>
      <c r="AL166" s="177"/>
      <c r="AM166" s="177"/>
      <c r="AN166" s="177"/>
      <c r="AO166" s="177"/>
      <c r="AP166" s="177"/>
      <c r="AT166" s="177"/>
      <c r="AU166" s="177"/>
      <c r="AV166" s="177"/>
      <c r="AW166" s="177"/>
      <c r="AX166" s="177"/>
      <c r="AY166" s="177"/>
      <c r="AZ166" s="177"/>
      <c r="BA166" s="177"/>
      <c r="BB166" s="177"/>
      <c r="BC166" s="177"/>
      <c r="BD166" s="177"/>
      <c r="BE166" s="177"/>
      <c r="BF166" s="177"/>
      <c r="BG166" s="177"/>
      <c r="BH166" s="177"/>
      <c r="BI166" s="177"/>
      <c r="BJ166" s="177"/>
      <c r="BK166" s="177"/>
      <c r="BL166" s="177"/>
      <c r="BM166" s="177"/>
      <c r="BN166" s="177"/>
      <c r="BO166" s="177"/>
      <c r="BP166" s="177"/>
      <c r="BQ166" s="177"/>
      <c r="BR166" s="177"/>
      <c r="BS166" s="177"/>
    </row>
    <row r="167" spans="1:71" ht="12.75" x14ac:dyDescent="0.2">
      <c r="A167" s="181"/>
      <c r="B167" s="177"/>
      <c r="C167" s="177"/>
      <c r="D167" s="177"/>
      <c r="E167" s="177"/>
      <c r="F167" s="177"/>
      <c r="G167" s="177"/>
      <c r="H167" s="177"/>
      <c r="I167" s="177"/>
      <c r="J167" s="177"/>
      <c r="K167" s="177"/>
      <c r="L167" s="177"/>
      <c r="M167" s="177"/>
      <c r="N167" s="177"/>
      <c r="O167" s="177"/>
      <c r="P167" s="177"/>
      <c r="Q167" s="177"/>
      <c r="R167" s="177"/>
      <c r="S167" s="177"/>
      <c r="T167" s="177"/>
      <c r="U167" s="177"/>
      <c r="V167" s="177"/>
      <c r="W167" s="177"/>
      <c r="X167" s="177"/>
      <c r="Y167" s="177"/>
      <c r="Z167" s="177"/>
      <c r="AA167" s="177"/>
      <c r="AB167" s="177"/>
      <c r="AC167" s="177"/>
      <c r="AD167" s="177"/>
      <c r="AE167" s="177"/>
      <c r="AF167" s="177"/>
      <c r="AG167" s="177"/>
      <c r="AH167" s="177"/>
      <c r="AI167" s="177"/>
      <c r="AJ167" s="177"/>
      <c r="AK167" s="177"/>
      <c r="AL167" s="177"/>
      <c r="AM167" s="177"/>
      <c r="AN167" s="177"/>
      <c r="AO167" s="177"/>
      <c r="AP167" s="177"/>
      <c r="AT167" s="177"/>
      <c r="AU167" s="177"/>
      <c r="AV167" s="177"/>
      <c r="AW167" s="177"/>
      <c r="AX167" s="177"/>
      <c r="AY167" s="177"/>
      <c r="AZ167" s="177"/>
      <c r="BA167" s="177"/>
      <c r="BB167" s="177"/>
      <c r="BC167" s="177"/>
      <c r="BD167" s="177"/>
      <c r="BE167" s="177"/>
      <c r="BF167" s="177"/>
      <c r="BG167" s="177"/>
      <c r="BH167" s="177"/>
      <c r="BI167" s="177"/>
      <c r="BJ167" s="177"/>
      <c r="BK167" s="177"/>
      <c r="BL167" s="177"/>
      <c r="BM167" s="177"/>
      <c r="BN167" s="177"/>
      <c r="BO167" s="177"/>
      <c r="BP167" s="177"/>
      <c r="BQ167" s="177"/>
      <c r="BR167" s="177"/>
      <c r="BS167" s="177"/>
    </row>
    <row r="168" spans="1:71" ht="12.75" x14ac:dyDescent="0.2">
      <c r="A168" s="181"/>
      <c r="B168" s="177"/>
      <c r="C168" s="177"/>
      <c r="D168" s="177"/>
      <c r="E168" s="177"/>
      <c r="F168" s="177"/>
      <c r="G168" s="177"/>
      <c r="H168" s="177"/>
      <c r="I168" s="177"/>
      <c r="J168" s="177"/>
      <c r="K168" s="177"/>
      <c r="L168" s="177"/>
      <c r="M168" s="177"/>
      <c r="N168" s="177"/>
      <c r="O168" s="177"/>
      <c r="P168" s="177"/>
      <c r="Q168" s="177"/>
      <c r="R168" s="177"/>
      <c r="S168" s="177"/>
      <c r="T168" s="177"/>
      <c r="U168" s="177"/>
      <c r="V168" s="177"/>
      <c r="W168" s="177"/>
      <c r="X168" s="177"/>
      <c r="Y168" s="177"/>
      <c r="Z168" s="177"/>
      <c r="AA168" s="177"/>
      <c r="AB168" s="177"/>
      <c r="AC168" s="177"/>
      <c r="AD168" s="177"/>
      <c r="AE168" s="177"/>
      <c r="AF168" s="177"/>
      <c r="AG168" s="177"/>
      <c r="AH168" s="177"/>
      <c r="AI168" s="177"/>
      <c r="AJ168" s="177"/>
      <c r="AK168" s="177"/>
      <c r="AL168" s="177"/>
      <c r="AM168" s="177"/>
      <c r="AN168" s="177"/>
      <c r="AO168" s="177"/>
      <c r="AP168" s="177"/>
      <c r="AT168" s="177"/>
      <c r="AU168" s="177"/>
      <c r="AV168" s="177"/>
      <c r="AW168" s="177"/>
      <c r="AX168" s="177"/>
      <c r="AY168" s="177"/>
      <c r="AZ168" s="177"/>
      <c r="BA168" s="177"/>
      <c r="BB168" s="177"/>
      <c r="BC168" s="177"/>
      <c r="BD168" s="177"/>
      <c r="BE168" s="177"/>
      <c r="BF168" s="177"/>
      <c r="BG168" s="177"/>
      <c r="BH168" s="177"/>
      <c r="BI168" s="177"/>
      <c r="BJ168" s="177"/>
      <c r="BK168" s="177"/>
      <c r="BL168" s="177"/>
      <c r="BM168" s="177"/>
      <c r="BN168" s="177"/>
      <c r="BO168" s="177"/>
      <c r="BP168" s="177"/>
      <c r="BQ168" s="177"/>
      <c r="BR168" s="177"/>
      <c r="BS168" s="177"/>
    </row>
    <row r="169" spans="1:71" ht="12.75" x14ac:dyDescent="0.2">
      <c r="A169" s="181"/>
      <c r="B169" s="177"/>
      <c r="C169" s="177"/>
      <c r="D169" s="177"/>
      <c r="E169" s="177"/>
      <c r="F169" s="177"/>
      <c r="G169" s="177"/>
      <c r="H169" s="177"/>
      <c r="I169" s="177"/>
      <c r="J169" s="177"/>
      <c r="K169" s="177"/>
      <c r="L169" s="177"/>
      <c r="M169" s="177"/>
      <c r="N169" s="177"/>
      <c r="O169" s="177"/>
      <c r="P169" s="177"/>
      <c r="Q169" s="177"/>
      <c r="R169" s="177"/>
      <c r="S169" s="177"/>
      <c r="T169" s="177"/>
      <c r="U169" s="177"/>
      <c r="V169" s="177"/>
      <c r="W169" s="177"/>
      <c r="X169" s="177"/>
      <c r="Y169" s="177"/>
      <c r="Z169" s="177"/>
      <c r="AA169" s="177"/>
      <c r="AB169" s="177"/>
      <c r="AC169" s="177"/>
      <c r="AD169" s="177"/>
      <c r="AE169" s="177"/>
      <c r="AF169" s="177"/>
      <c r="AG169" s="177"/>
      <c r="AH169" s="177"/>
      <c r="AI169" s="177"/>
      <c r="AJ169" s="177"/>
      <c r="AK169" s="177"/>
      <c r="AL169" s="177"/>
      <c r="AM169" s="177"/>
      <c r="AN169" s="177"/>
      <c r="AO169" s="177"/>
      <c r="AP169" s="177"/>
      <c r="AT169" s="177"/>
      <c r="AU169" s="177"/>
      <c r="AV169" s="177"/>
      <c r="AW169" s="177"/>
      <c r="AX169" s="177"/>
      <c r="AY169" s="177"/>
      <c r="AZ169" s="177"/>
      <c r="BA169" s="177"/>
      <c r="BB169" s="177"/>
      <c r="BC169" s="177"/>
      <c r="BD169" s="177"/>
      <c r="BE169" s="177"/>
      <c r="BF169" s="177"/>
      <c r="BG169" s="177"/>
      <c r="BH169" s="177"/>
      <c r="BI169" s="177"/>
      <c r="BJ169" s="177"/>
      <c r="BK169" s="177"/>
      <c r="BL169" s="177"/>
      <c r="BM169" s="177"/>
      <c r="BN169" s="177"/>
      <c r="BO169" s="177"/>
      <c r="BP169" s="177"/>
      <c r="BQ169" s="177"/>
      <c r="BR169" s="177"/>
      <c r="BS169" s="177"/>
    </row>
    <row r="170" spans="1:71" ht="12.75" x14ac:dyDescent="0.2">
      <c r="A170" s="181"/>
      <c r="B170" s="177"/>
      <c r="C170" s="177"/>
      <c r="D170" s="177"/>
      <c r="E170" s="177"/>
      <c r="F170" s="177"/>
      <c r="G170" s="177"/>
      <c r="H170" s="177"/>
      <c r="I170" s="177"/>
      <c r="J170" s="177"/>
      <c r="K170" s="177"/>
      <c r="L170" s="177"/>
      <c r="M170" s="177"/>
      <c r="N170" s="177"/>
      <c r="O170" s="177"/>
      <c r="P170" s="177"/>
      <c r="Q170" s="177"/>
      <c r="R170" s="177"/>
      <c r="S170" s="177"/>
      <c r="T170" s="177"/>
      <c r="U170" s="177"/>
      <c r="V170" s="177"/>
      <c r="W170" s="177"/>
      <c r="X170" s="177"/>
      <c r="Y170" s="177"/>
      <c r="Z170" s="177"/>
      <c r="AA170" s="177"/>
      <c r="AB170" s="177"/>
      <c r="AC170" s="177"/>
      <c r="AD170" s="177"/>
      <c r="AE170" s="177"/>
      <c r="AF170" s="177"/>
      <c r="AG170" s="177"/>
      <c r="AH170" s="177"/>
      <c r="AI170" s="177"/>
      <c r="AJ170" s="177"/>
      <c r="AK170" s="177"/>
      <c r="AL170" s="177"/>
      <c r="AM170" s="177"/>
      <c r="AN170" s="177"/>
      <c r="AO170" s="177"/>
      <c r="AP170" s="177"/>
      <c r="AT170" s="177"/>
      <c r="AU170" s="177"/>
      <c r="AV170" s="177"/>
      <c r="AW170" s="177"/>
      <c r="AX170" s="177"/>
      <c r="AY170" s="177"/>
      <c r="AZ170" s="177"/>
      <c r="BA170" s="177"/>
      <c r="BB170" s="177"/>
      <c r="BC170" s="177"/>
      <c r="BD170" s="177"/>
      <c r="BE170" s="177"/>
      <c r="BF170" s="177"/>
      <c r="BG170" s="177"/>
      <c r="BH170" s="177"/>
      <c r="BI170" s="177"/>
      <c r="BJ170" s="177"/>
      <c r="BK170" s="177"/>
      <c r="BL170" s="177"/>
      <c r="BM170" s="177"/>
      <c r="BN170" s="177"/>
      <c r="BO170" s="177"/>
      <c r="BP170" s="177"/>
      <c r="BQ170" s="177"/>
      <c r="BR170" s="177"/>
      <c r="BS170" s="177"/>
    </row>
    <row r="171" spans="1:71" ht="12.75" x14ac:dyDescent="0.2">
      <c r="A171" s="181"/>
      <c r="B171" s="177"/>
      <c r="C171" s="177"/>
      <c r="D171" s="177"/>
      <c r="E171" s="177"/>
      <c r="F171" s="177"/>
      <c r="G171" s="177"/>
      <c r="H171" s="177"/>
      <c r="I171" s="177"/>
      <c r="J171" s="177"/>
      <c r="K171" s="177"/>
      <c r="L171" s="177"/>
      <c r="M171" s="177"/>
      <c r="N171" s="177"/>
      <c r="O171" s="177"/>
      <c r="P171" s="177"/>
      <c r="Q171" s="177"/>
      <c r="R171" s="177"/>
      <c r="S171" s="177"/>
      <c r="T171" s="177"/>
      <c r="U171" s="177"/>
      <c r="V171" s="177"/>
      <c r="W171" s="177"/>
      <c r="X171" s="177"/>
      <c r="Y171" s="177"/>
      <c r="Z171" s="177"/>
      <c r="AA171" s="177"/>
      <c r="AB171" s="177"/>
      <c r="AC171" s="177"/>
      <c r="AD171" s="177"/>
      <c r="AE171" s="177"/>
      <c r="AF171" s="177"/>
      <c r="AG171" s="177"/>
      <c r="AH171" s="177"/>
      <c r="AI171" s="177"/>
      <c r="AJ171" s="177"/>
      <c r="AK171" s="177"/>
      <c r="AL171" s="177"/>
      <c r="AM171" s="177"/>
      <c r="AN171" s="177"/>
      <c r="AO171" s="177"/>
      <c r="AP171" s="177"/>
      <c r="AT171" s="177"/>
      <c r="AU171" s="177"/>
      <c r="AV171" s="177"/>
      <c r="AW171" s="177"/>
      <c r="AX171" s="177"/>
      <c r="AY171" s="177"/>
      <c r="AZ171" s="177"/>
      <c r="BA171" s="177"/>
      <c r="BB171" s="177"/>
      <c r="BC171" s="177"/>
      <c r="BD171" s="177"/>
      <c r="BE171" s="177"/>
      <c r="BF171" s="177"/>
      <c r="BG171" s="177"/>
      <c r="BH171" s="177"/>
      <c r="BI171" s="177"/>
      <c r="BJ171" s="177"/>
      <c r="BK171" s="177"/>
      <c r="BL171" s="177"/>
      <c r="BM171" s="177"/>
      <c r="BN171" s="177"/>
      <c r="BO171" s="177"/>
      <c r="BP171" s="177"/>
      <c r="BQ171" s="177"/>
      <c r="BR171" s="177"/>
      <c r="BS171" s="177"/>
    </row>
    <row r="172" spans="1:71" ht="12.75" x14ac:dyDescent="0.2">
      <c r="A172" s="181"/>
      <c r="B172" s="177"/>
      <c r="C172" s="177"/>
      <c r="D172" s="177"/>
      <c r="E172" s="177"/>
      <c r="F172" s="177"/>
      <c r="G172" s="177"/>
      <c r="H172" s="177"/>
      <c r="I172" s="177"/>
      <c r="J172" s="177"/>
      <c r="K172" s="177"/>
      <c r="L172" s="177"/>
      <c r="M172" s="177"/>
      <c r="N172" s="177"/>
      <c r="O172" s="177"/>
      <c r="P172" s="177"/>
      <c r="Q172" s="177"/>
      <c r="R172" s="177"/>
      <c r="S172" s="177"/>
      <c r="T172" s="177"/>
      <c r="U172" s="177"/>
      <c r="V172" s="177"/>
      <c r="W172" s="177"/>
      <c r="X172" s="177"/>
      <c r="Y172" s="177"/>
      <c r="Z172" s="177"/>
      <c r="AA172" s="177"/>
      <c r="AB172" s="177"/>
      <c r="AC172" s="177"/>
      <c r="AD172" s="177"/>
      <c r="AE172" s="177"/>
      <c r="AF172" s="177"/>
      <c r="AG172" s="177"/>
      <c r="AH172" s="177"/>
      <c r="AI172" s="177"/>
      <c r="AJ172" s="177"/>
      <c r="AK172" s="177"/>
      <c r="AL172" s="177"/>
      <c r="AM172" s="177"/>
      <c r="AN172" s="177"/>
      <c r="AO172" s="177"/>
      <c r="AP172" s="177"/>
      <c r="AT172" s="177"/>
      <c r="AU172" s="177"/>
      <c r="AV172" s="177"/>
      <c r="AW172" s="177"/>
      <c r="AX172" s="177"/>
      <c r="AY172" s="177"/>
      <c r="AZ172" s="177"/>
      <c r="BA172" s="177"/>
      <c r="BB172" s="177"/>
      <c r="BC172" s="177"/>
      <c r="BD172" s="177"/>
      <c r="BE172" s="177"/>
      <c r="BF172" s="177"/>
      <c r="BG172" s="177"/>
      <c r="BH172" s="177"/>
      <c r="BI172" s="177"/>
      <c r="BJ172" s="177"/>
      <c r="BK172" s="177"/>
      <c r="BL172" s="177"/>
      <c r="BM172" s="177"/>
      <c r="BN172" s="177"/>
      <c r="BO172" s="177"/>
      <c r="BP172" s="177"/>
      <c r="BQ172" s="177"/>
      <c r="BR172" s="177"/>
      <c r="BS172" s="177"/>
    </row>
    <row r="173" spans="1:71" ht="12.75" x14ac:dyDescent="0.2">
      <c r="A173" s="181"/>
      <c r="B173" s="177"/>
      <c r="C173" s="177"/>
      <c r="D173" s="177"/>
      <c r="E173" s="177"/>
      <c r="F173" s="177"/>
      <c r="G173" s="177"/>
      <c r="H173" s="177"/>
      <c r="I173" s="177"/>
      <c r="J173" s="177"/>
      <c r="K173" s="177"/>
      <c r="L173" s="177"/>
      <c r="M173" s="177"/>
      <c r="N173" s="177"/>
      <c r="O173" s="177"/>
      <c r="P173" s="177"/>
      <c r="Q173" s="177"/>
      <c r="R173" s="177"/>
      <c r="S173" s="177"/>
      <c r="T173" s="177"/>
      <c r="U173" s="177"/>
      <c r="V173" s="177"/>
      <c r="W173" s="177"/>
      <c r="X173" s="177"/>
      <c r="Y173" s="177"/>
      <c r="Z173" s="177"/>
      <c r="AA173" s="177"/>
      <c r="AB173" s="177"/>
      <c r="AC173" s="177"/>
      <c r="AD173" s="177"/>
      <c r="AE173" s="177"/>
      <c r="AF173" s="177"/>
      <c r="AG173" s="177"/>
      <c r="AH173" s="177"/>
      <c r="AI173" s="177"/>
      <c r="AJ173" s="177"/>
      <c r="AK173" s="177"/>
      <c r="AL173" s="177"/>
      <c r="AM173" s="177"/>
      <c r="AN173" s="177"/>
      <c r="AO173" s="177"/>
      <c r="AP173" s="177"/>
      <c r="AT173" s="177"/>
      <c r="AU173" s="177"/>
      <c r="AV173" s="177"/>
      <c r="AW173" s="177"/>
      <c r="AX173" s="177"/>
      <c r="AY173" s="177"/>
      <c r="AZ173" s="177"/>
      <c r="BA173" s="177"/>
      <c r="BB173" s="177"/>
      <c r="BC173" s="177"/>
      <c r="BD173" s="177"/>
      <c r="BE173" s="177"/>
      <c r="BF173" s="177"/>
      <c r="BG173" s="177"/>
      <c r="BH173" s="177"/>
      <c r="BI173" s="177"/>
      <c r="BJ173" s="177"/>
      <c r="BK173" s="177"/>
      <c r="BL173" s="177"/>
      <c r="BM173" s="177"/>
      <c r="BN173" s="177"/>
      <c r="BO173" s="177"/>
      <c r="BP173" s="177"/>
      <c r="BQ173" s="177"/>
      <c r="BR173" s="177"/>
      <c r="BS173" s="177"/>
    </row>
    <row r="174" spans="1:71" ht="12.75" x14ac:dyDescent="0.2">
      <c r="A174" s="181"/>
      <c r="B174" s="177"/>
      <c r="C174" s="177"/>
      <c r="D174" s="177"/>
      <c r="E174" s="177"/>
      <c r="F174" s="177"/>
      <c r="G174" s="177"/>
      <c r="H174" s="177"/>
      <c r="I174" s="177"/>
      <c r="J174" s="177"/>
      <c r="K174" s="177"/>
      <c r="L174" s="177"/>
      <c r="M174" s="177"/>
      <c r="N174" s="177"/>
      <c r="O174" s="177"/>
      <c r="P174" s="177"/>
      <c r="Q174" s="177"/>
      <c r="R174" s="177"/>
      <c r="S174" s="177"/>
      <c r="T174" s="177"/>
      <c r="U174" s="177"/>
      <c r="V174" s="177"/>
      <c r="W174" s="177"/>
      <c r="X174" s="177"/>
      <c r="Y174" s="177"/>
      <c r="Z174" s="177"/>
      <c r="AA174" s="177"/>
      <c r="AB174" s="177"/>
      <c r="AC174" s="177"/>
      <c r="AD174" s="177"/>
      <c r="AE174" s="177"/>
      <c r="AF174" s="177"/>
      <c r="AG174" s="177"/>
      <c r="AH174" s="177"/>
      <c r="AI174" s="177"/>
      <c r="AJ174" s="177"/>
      <c r="AK174" s="177"/>
      <c r="AL174" s="177"/>
      <c r="AM174" s="177"/>
      <c r="AN174" s="177"/>
      <c r="AO174" s="177"/>
      <c r="AP174" s="177"/>
      <c r="AT174" s="177"/>
      <c r="AU174" s="177"/>
      <c r="AV174" s="177"/>
      <c r="AW174" s="177"/>
      <c r="AX174" s="177"/>
      <c r="AY174" s="177"/>
      <c r="AZ174" s="177"/>
      <c r="BA174" s="177"/>
      <c r="BB174" s="177"/>
      <c r="BC174" s="177"/>
      <c r="BD174" s="177"/>
      <c r="BE174" s="177"/>
      <c r="BF174" s="177"/>
      <c r="BG174" s="177"/>
      <c r="BH174" s="177"/>
      <c r="BI174" s="177"/>
      <c r="BJ174" s="177"/>
      <c r="BK174" s="177"/>
      <c r="BL174" s="177"/>
      <c r="BM174" s="177"/>
      <c r="BN174" s="177"/>
      <c r="BO174" s="177"/>
      <c r="BP174" s="177"/>
      <c r="BQ174" s="177"/>
      <c r="BR174" s="177"/>
      <c r="BS174" s="177"/>
    </row>
    <row r="175" spans="1:71" ht="12.75" x14ac:dyDescent="0.2">
      <c r="A175" s="181"/>
      <c r="B175" s="177"/>
      <c r="C175" s="177"/>
      <c r="D175" s="177"/>
      <c r="E175" s="177"/>
      <c r="F175" s="177"/>
      <c r="G175" s="177"/>
      <c r="H175" s="177"/>
      <c r="I175" s="177"/>
      <c r="J175" s="177"/>
      <c r="K175" s="177"/>
      <c r="L175" s="177"/>
      <c r="M175" s="177"/>
      <c r="N175" s="177"/>
      <c r="O175" s="177"/>
      <c r="P175" s="177"/>
      <c r="Q175" s="177"/>
      <c r="R175" s="177"/>
      <c r="S175" s="177"/>
      <c r="T175" s="177"/>
      <c r="U175" s="177"/>
      <c r="V175" s="177"/>
      <c r="W175" s="177"/>
      <c r="X175" s="177"/>
      <c r="Y175" s="177"/>
      <c r="Z175" s="177"/>
      <c r="AA175" s="177"/>
      <c r="AB175" s="177"/>
      <c r="AC175" s="177"/>
      <c r="AD175" s="177"/>
      <c r="AE175" s="177"/>
      <c r="AF175" s="177"/>
      <c r="AG175" s="177"/>
      <c r="AH175" s="177"/>
      <c r="AI175" s="177"/>
      <c r="AJ175" s="177"/>
      <c r="AK175" s="177"/>
      <c r="AL175" s="177"/>
      <c r="AM175" s="177"/>
      <c r="AN175" s="177"/>
      <c r="AO175" s="177"/>
      <c r="AP175" s="177"/>
      <c r="AT175" s="177"/>
      <c r="AU175" s="177"/>
      <c r="AV175" s="177"/>
      <c r="AW175" s="177"/>
      <c r="AX175" s="177"/>
      <c r="AY175" s="177"/>
      <c r="AZ175" s="177"/>
      <c r="BA175" s="177"/>
      <c r="BB175" s="177"/>
      <c r="BC175" s="177"/>
      <c r="BD175" s="177"/>
      <c r="BE175" s="177"/>
      <c r="BF175" s="177"/>
      <c r="BG175" s="177"/>
      <c r="BH175" s="177"/>
      <c r="BI175" s="177"/>
      <c r="BJ175" s="177"/>
      <c r="BK175" s="177"/>
      <c r="BL175" s="177"/>
      <c r="BM175" s="177"/>
      <c r="BN175" s="177"/>
      <c r="BO175" s="177"/>
      <c r="BP175" s="177"/>
      <c r="BQ175" s="177"/>
      <c r="BR175" s="177"/>
      <c r="BS175" s="177"/>
    </row>
    <row r="176" spans="1:71" ht="12.75" x14ac:dyDescent="0.2">
      <c r="A176" s="181"/>
      <c r="B176" s="177"/>
      <c r="C176" s="177"/>
      <c r="D176" s="177"/>
      <c r="E176" s="177"/>
      <c r="F176" s="177"/>
      <c r="G176" s="177"/>
      <c r="H176" s="177"/>
      <c r="I176" s="177"/>
      <c r="J176" s="177"/>
      <c r="K176" s="177"/>
      <c r="L176" s="177"/>
      <c r="M176" s="177"/>
      <c r="N176" s="177"/>
      <c r="O176" s="177"/>
      <c r="P176" s="177"/>
      <c r="Q176" s="177"/>
      <c r="R176" s="177"/>
      <c r="S176" s="177"/>
      <c r="T176" s="177"/>
      <c r="U176" s="177"/>
      <c r="V176" s="177"/>
      <c r="W176" s="177"/>
      <c r="X176" s="177"/>
      <c r="Y176" s="177"/>
      <c r="Z176" s="177"/>
      <c r="AA176" s="177"/>
      <c r="AB176" s="177"/>
      <c r="AC176" s="177"/>
      <c r="AD176" s="177"/>
      <c r="AE176" s="177"/>
      <c r="AF176" s="177"/>
      <c r="AG176" s="177"/>
      <c r="AH176" s="177"/>
      <c r="AI176" s="177"/>
      <c r="AJ176" s="177"/>
      <c r="AK176" s="177"/>
      <c r="AL176" s="177"/>
      <c r="AM176" s="177"/>
      <c r="AN176" s="177"/>
      <c r="AO176" s="177"/>
      <c r="AP176" s="177"/>
      <c r="AT176" s="177"/>
      <c r="AU176" s="177"/>
      <c r="AV176" s="177"/>
      <c r="AW176" s="177"/>
      <c r="AX176" s="177"/>
      <c r="AY176" s="177"/>
      <c r="AZ176" s="177"/>
      <c r="BA176" s="177"/>
      <c r="BB176" s="177"/>
      <c r="BC176" s="177"/>
      <c r="BD176" s="177"/>
      <c r="BE176" s="177"/>
      <c r="BF176" s="177"/>
      <c r="BG176" s="177"/>
      <c r="BH176" s="177"/>
      <c r="BI176" s="177"/>
      <c r="BJ176" s="177"/>
      <c r="BK176" s="177"/>
      <c r="BL176" s="177"/>
      <c r="BM176" s="177"/>
      <c r="BN176" s="177"/>
      <c r="BO176" s="177"/>
      <c r="BP176" s="177"/>
      <c r="BQ176" s="177"/>
      <c r="BR176" s="177"/>
      <c r="BS176" s="177"/>
    </row>
    <row r="177" spans="1:71" ht="12.75" x14ac:dyDescent="0.2">
      <c r="A177" s="181"/>
      <c r="B177" s="177"/>
      <c r="C177" s="177"/>
      <c r="D177" s="177"/>
      <c r="E177" s="177"/>
      <c r="F177" s="177"/>
      <c r="G177" s="177"/>
      <c r="H177" s="177"/>
      <c r="I177" s="177"/>
      <c r="J177" s="177"/>
      <c r="K177" s="177"/>
      <c r="L177" s="177"/>
      <c r="M177" s="177"/>
      <c r="N177" s="177"/>
      <c r="O177" s="177"/>
      <c r="P177" s="177"/>
      <c r="Q177" s="177"/>
      <c r="R177" s="177"/>
      <c r="S177" s="177"/>
      <c r="T177" s="177"/>
      <c r="U177" s="177"/>
      <c r="V177" s="177"/>
      <c r="W177" s="177"/>
      <c r="X177" s="177"/>
      <c r="Y177" s="177"/>
      <c r="Z177" s="177"/>
      <c r="AA177" s="177"/>
      <c r="AB177" s="177"/>
      <c r="AC177" s="177"/>
      <c r="AD177" s="177"/>
      <c r="AE177" s="177"/>
      <c r="AF177" s="177"/>
      <c r="AG177" s="177"/>
      <c r="AH177" s="177"/>
      <c r="AI177" s="177"/>
      <c r="AJ177" s="177"/>
      <c r="AK177" s="177"/>
      <c r="AL177" s="177"/>
      <c r="AM177" s="177"/>
      <c r="AN177" s="177"/>
      <c r="AO177" s="177"/>
      <c r="AP177" s="177"/>
      <c r="AT177" s="177"/>
      <c r="AU177" s="177"/>
      <c r="AV177" s="177"/>
      <c r="AW177" s="177"/>
      <c r="AX177" s="177"/>
      <c r="AY177" s="177"/>
      <c r="AZ177" s="177"/>
      <c r="BA177" s="177"/>
      <c r="BB177" s="177"/>
      <c r="BC177" s="177"/>
      <c r="BD177" s="177"/>
      <c r="BE177" s="177"/>
      <c r="BF177" s="177"/>
      <c r="BG177" s="177"/>
      <c r="BH177" s="177"/>
      <c r="BI177" s="177"/>
      <c r="BJ177" s="177"/>
      <c r="BK177" s="177"/>
      <c r="BL177" s="177"/>
      <c r="BM177" s="177"/>
      <c r="BN177" s="177"/>
      <c r="BO177" s="177"/>
      <c r="BP177" s="177"/>
      <c r="BQ177" s="177"/>
      <c r="BR177" s="177"/>
      <c r="BS177" s="177"/>
    </row>
    <row r="178" spans="1:71" ht="12.75" x14ac:dyDescent="0.2">
      <c r="A178" s="181"/>
      <c r="B178" s="177"/>
      <c r="C178" s="177"/>
      <c r="D178" s="177"/>
      <c r="E178" s="177"/>
      <c r="F178" s="177"/>
      <c r="G178" s="177"/>
      <c r="H178" s="177"/>
      <c r="I178" s="177"/>
      <c r="J178" s="177"/>
      <c r="K178" s="177"/>
      <c r="L178" s="177"/>
      <c r="M178" s="177"/>
      <c r="N178" s="177"/>
      <c r="O178" s="177"/>
      <c r="P178" s="177"/>
      <c r="Q178" s="177"/>
      <c r="R178" s="177"/>
      <c r="S178" s="177"/>
      <c r="T178" s="177"/>
      <c r="U178" s="177"/>
      <c r="V178" s="177"/>
      <c r="W178" s="177"/>
      <c r="X178" s="177"/>
      <c r="Y178" s="177"/>
      <c r="Z178" s="177"/>
      <c r="AA178" s="177"/>
      <c r="AB178" s="177"/>
      <c r="AC178" s="177"/>
      <c r="AD178" s="177"/>
      <c r="AE178" s="177"/>
      <c r="AF178" s="177"/>
      <c r="AG178" s="177"/>
      <c r="AH178" s="177"/>
      <c r="AI178" s="177"/>
      <c r="AJ178" s="177"/>
      <c r="AK178" s="177"/>
      <c r="AL178" s="177"/>
      <c r="AM178" s="177"/>
      <c r="AN178" s="177"/>
      <c r="AO178" s="177"/>
      <c r="AP178" s="177"/>
      <c r="AT178" s="177"/>
      <c r="AU178" s="177"/>
      <c r="AV178" s="177"/>
      <c r="AW178" s="177"/>
      <c r="AX178" s="177"/>
      <c r="AY178" s="177"/>
      <c r="AZ178" s="177"/>
      <c r="BA178" s="177"/>
      <c r="BB178" s="177"/>
      <c r="BC178" s="177"/>
      <c r="BD178" s="177"/>
      <c r="BE178" s="177"/>
      <c r="BF178" s="177"/>
      <c r="BG178" s="177"/>
      <c r="BH178" s="177"/>
      <c r="BI178" s="177"/>
      <c r="BJ178" s="177"/>
      <c r="BK178" s="177"/>
      <c r="BL178" s="177"/>
      <c r="BM178" s="177"/>
      <c r="BN178" s="177"/>
      <c r="BO178" s="177"/>
      <c r="BP178" s="177"/>
      <c r="BQ178" s="177"/>
      <c r="BR178" s="177"/>
      <c r="BS178" s="177"/>
    </row>
    <row r="179" spans="1:71" ht="12.75" x14ac:dyDescent="0.2">
      <c r="A179" s="181"/>
      <c r="B179" s="177"/>
      <c r="C179" s="177"/>
      <c r="D179" s="177"/>
      <c r="E179" s="177"/>
      <c r="F179" s="177"/>
      <c r="G179" s="177"/>
      <c r="H179" s="177"/>
      <c r="I179" s="177"/>
      <c r="J179" s="177"/>
      <c r="K179" s="177"/>
      <c r="L179" s="177"/>
      <c r="M179" s="177"/>
      <c r="N179" s="177"/>
      <c r="O179" s="177"/>
      <c r="P179" s="177"/>
      <c r="Q179" s="177"/>
      <c r="R179" s="177"/>
      <c r="S179" s="177"/>
      <c r="T179" s="177"/>
      <c r="U179" s="177"/>
      <c r="V179" s="177"/>
      <c r="W179" s="177"/>
      <c r="X179" s="177"/>
      <c r="Y179" s="177"/>
      <c r="Z179" s="177"/>
      <c r="AA179" s="177"/>
      <c r="AB179" s="177"/>
      <c r="AC179" s="177"/>
      <c r="AD179" s="177"/>
      <c r="AE179" s="177"/>
      <c r="AF179" s="177"/>
      <c r="AG179" s="177"/>
      <c r="AH179" s="177"/>
      <c r="AI179" s="177"/>
      <c r="AJ179" s="177"/>
      <c r="AK179" s="177"/>
      <c r="AL179" s="177"/>
      <c r="AM179" s="177"/>
      <c r="AN179" s="177"/>
      <c r="AO179" s="177"/>
      <c r="AP179" s="177"/>
      <c r="AT179" s="177"/>
      <c r="AU179" s="177"/>
      <c r="AV179" s="177"/>
      <c r="AW179" s="177"/>
      <c r="AX179" s="177"/>
      <c r="AY179" s="177"/>
      <c r="AZ179" s="177"/>
      <c r="BA179" s="177"/>
      <c r="BB179" s="177"/>
      <c r="BC179" s="177"/>
      <c r="BD179" s="177"/>
      <c r="BE179" s="177"/>
      <c r="BF179" s="177"/>
      <c r="BG179" s="177"/>
      <c r="BH179" s="177"/>
      <c r="BI179" s="177"/>
      <c r="BJ179" s="177"/>
      <c r="BK179" s="177"/>
      <c r="BL179" s="177"/>
      <c r="BM179" s="177"/>
      <c r="BN179" s="177"/>
      <c r="BO179" s="177"/>
      <c r="BP179" s="177"/>
      <c r="BQ179" s="177"/>
      <c r="BR179" s="177"/>
      <c r="BS179" s="177"/>
    </row>
    <row r="180" spans="1:71" ht="12.75" x14ac:dyDescent="0.2">
      <c r="A180" s="181"/>
      <c r="B180" s="177"/>
      <c r="C180" s="177"/>
      <c r="D180" s="177"/>
      <c r="E180" s="177"/>
      <c r="F180" s="177"/>
      <c r="G180" s="177"/>
      <c r="H180" s="177"/>
      <c r="I180" s="177"/>
      <c r="J180" s="177"/>
      <c r="K180" s="177"/>
      <c r="L180" s="177"/>
      <c r="M180" s="177"/>
      <c r="N180" s="177"/>
      <c r="O180" s="177"/>
      <c r="P180" s="177"/>
      <c r="Q180" s="177"/>
      <c r="R180" s="177"/>
      <c r="S180" s="177"/>
      <c r="T180" s="177"/>
      <c r="U180" s="177"/>
      <c r="V180" s="177"/>
      <c r="W180" s="177"/>
      <c r="X180" s="177"/>
      <c r="Y180" s="177"/>
      <c r="Z180" s="177"/>
      <c r="AA180" s="177"/>
      <c r="AB180" s="177"/>
      <c r="AC180" s="177"/>
      <c r="AD180" s="177"/>
      <c r="AE180" s="177"/>
      <c r="AF180" s="177"/>
      <c r="AG180" s="177"/>
      <c r="AH180" s="177"/>
      <c r="AI180" s="177"/>
      <c r="AJ180" s="177"/>
      <c r="AK180" s="177"/>
      <c r="AL180" s="177"/>
      <c r="AM180" s="177"/>
      <c r="AN180" s="177"/>
      <c r="AO180" s="177"/>
      <c r="AP180" s="177"/>
      <c r="AT180" s="177"/>
      <c r="AU180" s="177"/>
      <c r="AV180" s="177"/>
      <c r="AW180" s="177"/>
      <c r="AX180" s="177"/>
      <c r="AY180" s="177"/>
      <c r="AZ180" s="177"/>
      <c r="BA180" s="177"/>
      <c r="BB180" s="177"/>
      <c r="BC180" s="177"/>
      <c r="BD180" s="177"/>
      <c r="BE180" s="177"/>
      <c r="BF180" s="177"/>
      <c r="BG180" s="177"/>
      <c r="BH180" s="177"/>
      <c r="BI180" s="177"/>
      <c r="BJ180" s="177"/>
      <c r="BK180" s="177"/>
      <c r="BL180" s="177"/>
      <c r="BM180" s="177"/>
      <c r="BN180" s="177"/>
      <c r="BO180" s="177"/>
      <c r="BP180" s="177"/>
      <c r="BQ180" s="177"/>
      <c r="BR180" s="177"/>
      <c r="BS180" s="177"/>
    </row>
    <row r="181" spans="1:71" ht="12.75" x14ac:dyDescent="0.2">
      <c r="A181" s="181"/>
      <c r="B181" s="177"/>
      <c r="C181" s="177"/>
      <c r="D181" s="177"/>
      <c r="E181" s="177"/>
      <c r="F181" s="177"/>
      <c r="G181" s="177"/>
      <c r="H181" s="177"/>
      <c r="I181" s="177"/>
      <c r="J181" s="177"/>
      <c r="K181" s="177"/>
      <c r="L181" s="177"/>
      <c r="M181" s="177"/>
      <c r="N181" s="177"/>
      <c r="O181" s="177"/>
      <c r="P181" s="177"/>
      <c r="Q181" s="177"/>
      <c r="R181" s="177"/>
      <c r="S181" s="177"/>
      <c r="T181" s="177"/>
      <c r="U181" s="177"/>
      <c r="V181" s="177"/>
      <c r="W181" s="177"/>
      <c r="X181" s="177"/>
      <c r="Y181" s="177"/>
      <c r="Z181" s="177"/>
      <c r="AA181" s="177"/>
      <c r="AB181" s="177"/>
      <c r="AC181" s="177"/>
      <c r="AD181" s="177"/>
      <c r="AE181" s="177"/>
      <c r="AF181" s="177"/>
      <c r="AG181" s="177"/>
      <c r="AH181" s="177"/>
      <c r="AI181" s="177"/>
      <c r="AJ181" s="177"/>
      <c r="AK181" s="177"/>
      <c r="AL181" s="177"/>
      <c r="AM181" s="177"/>
      <c r="AN181" s="177"/>
      <c r="AO181" s="177"/>
      <c r="AP181" s="177"/>
      <c r="AT181" s="177"/>
      <c r="AU181" s="177"/>
      <c r="AV181" s="177"/>
      <c r="AW181" s="177"/>
      <c r="AX181" s="177"/>
      <c r="AY181" s="177"/>
      <c r="AZ181" s="177"/>
      <c r="BA181" s="177"/>
      <c r="BB181" s="177"/>
      <c r="BC181" s="177"/>
      <c r="BD181" s="177"/>
      <c r="BE181" s="177"/>
      <c r="BF181" s="177"/>
      <c r="BG181" s="177"/>
      <c r="BH181" s="177"/>
      <c r="BI181" s="177"/>
      <c r="BJ181" s="177"/>
      <c r="BK181" s="177"/>
      <c r="BL181" s="177"/>
      <c r="BM181" s="177"/>
      <c r="BN181" s="177"/>
      <c r="BO181" s="177"/>
      <c r="BP181" s="177"/>
      <c r="BQ181" s="177"/>
      <c r="BR181" s="177"/>
      <c r="BS181" s="177"/>
    </row>
    <row r="182" spans="1:71" ht="12.75" x14ac:dyDescent="0.2">
      <c r="A182" s="181"/>
      <c r="B182" s="177"/>
      <c r="C182" s="177"/>
      <c r="D182" s="177"/>
      <c r="E182" s="177"/>
      <c r="F182" s="177"/>
      <c r="G182" s="177"/>
      <c r="H182" s="177"/>
      <c r="I182" s="177"/>
      <c r="J182" s="177"/>
      <c r="K182" s="177"/>
      <c r="L182" s="177"/>
      <c r="M182" s="177"/>
      <c r="N182" s="177"/>
      <c r="O182" s="177"/>
      <c r="P182" s="177"/>
      <c r="Q182" s="177"/>
      <c r="R182" s="177"/>
      <c r="S182" s="177"/>
      <c r="T182" s="177"/>
      <c r="U182" s="177"/>
      <c r="V182" s="177"/>
      <c r="W182" s="177"/>
      <c r="X182" s="177"/>
      <c r="Y182" s="177"/>
      <c r="Z182" s="177"/>
      <c r="AA182" s="177"/>
      <c r="AB182" s="177"/>
      <c r="AC182" s="177"/>
      <c r="AD182" s="177"/>
      <c r="AE182" s="177"/>
      <c r="AF182" s="177"/>
      <c r="AG182" s="177"/>
      <c r="AH182" s="177"/>
      <c r="AI182" s="177"/>
      <c r="AJ182" s="177"/>
      <c r="AK182" s="177"/>
      <c r="AL182" s="177"/>
      <c r="AM182" s="177"/>
      <c r="AN182" s="177"/>
      <c r="AO182" s="177"/>
      <c r="AP182" s="177"/>
      <c r="AT182" s="177"/>
      <c r="AU182" s="177"/>
      <c r="AV182" s="177"/>
      <c r="AW182" s="177"/>
      <c r="AX182" s="177"/>
      <c r="AY182" s="177"/>
      <c r="AZ182" s="177"/>
      <c r="BA182" s="177"/>
      <c r="BB182" s="177"/>
      <c r="BC182" s="177"/>
      <c r="BD182" s="177"/>
      <c r="BE182" s="177"/>
      <c r="BF182" s="177"/>
      <c r="BG182" s="177"/>
      <c r="BH182" s="177"/>
      <c r="BI182" s="177"/>
      <c r="BJ182" s="177"/>
      <c r="BK182" s="177"/>
      <c r="BL182" s="177"/>
      <c r="BM182" s="177"/>
      <c r="BN182" s="177"/>
      <c r="BO182" s="177"/>
      <c r="BP182" s="177"/>
      <c r="BQ182" s="177"/>
      <c r="BR182" s="177"/>
      <c r="BS182" s="177"/>
    </row>
    <row r="183" spans="1:71" ht="12.75" x14ac:dyDescent="0.2">
      <c r="A183" s="181"/>
      <c r="B183" s="177"/>
      <c r="C183" s="177"/>
      <c r="D183" s="177"/>
      <c r="E183" s="177"/>
      <c r="F183" s="177"/>
      <c r="G183" s="177"/>
      <c r="H183" s="177"/>
      <c r="I183" s="177"/>
      <c r="J183" s="177"/>
      <c r="K183" s="177"/>
      <c r="L183" s="177"/>
      <c r="M183" s="177"/>
      <c r="N183" s="177"/>
      <c r="O183" s="177"/>
      <c r="P183" s="177"/>
      <c r="Q183" s="177"/>
      <c r="R183" s="177"/>
      <c r="S183" s="177"/>
      <c r="T183" s="177"/>
      <c r="U183" s="177"/>
      <c r="V183" s="177"/>
      <c r="W183" s="177"/>
      <c r="X183" s="177"/>
      <c r="Y183" s="177"/>
      <c r="Z183" s="177"/>
      <c r="AA183" s="177"/>
      <c r="AB183" s="177"/>
      <c r="AC183" s="177"/>
      <c r="AD183" s="177"/>
      <c r="AE183" s="177"/>
      <c r="AF183" s="177"/>
      <c r="AG183" s="177"/>
      <c r="AH183" s="177"/>
      <c r="AI183" s="177"/>
      <c r="AJ183" s="177"/>
      <c r="AK183" s="177"/>
      <c r="AL183" s="177"/>
      <c r="AM183" s="177"/>
      <c r="AN183" s="177"/>
      <c r="AO183" s="177"/>
      <c r="AP183" s="177"/>
      <c r="AT183" s="177"/>
      <c r="AU183" s="177"/>
      <c r="AV183" s="177"/>
      <c r="AW183" s="177"/>
      <c r="AX183" s="177"/>
      <c r="AY183" s="177"/>
      <c r="AZ183" s="177"/>
      <c r="BA183" s="177"/>
      <c r="BB183" s="177"/>
      <c r="BC183" s="177"/>
      <c r="BD183" s="177"/>
      <c r="BE183" s="177"/>
      <c r="BF183" s="177"/>
      <c r="BG183" s="177"/>
      <c r="BH183" s="177"/>
      <c r="BI183" s="177"/>
      <c r="BJ183" s="177"/>
      <c r="BK183" s="177"/>
      <c r="BL183" s="177"/>
      <c r="BM183" s="177"/>
      <c r="BN183" s="177"/>
      <c r="BO183" s="177"/>
      <c r="BP183" s="177"/>
      <c r="BQ183" s="177"/>
      <c r="BR183" s="177"/>
      <c r="BS183" s="177"/>
    </row>
    <row r="184" spans="1:71" ht="12.75" x14ac:dyDescent="0.2">
      <c r="A184" s="181"/>
      <c r="B184" s="177"/>
      <c r="C184" s="177"/>
      <c r="D184" s="177"/>
      <c r="E184" s="177"/>
      <c r="F184" s="177"/>
      <c r="G184" s="177"/>
      <c r="H184" s="177"/>
      <c r="I184" s="177"/>
      <c r="J184" s="177"/>
      <c r="K184" s="177"/>
      <c r="L184" s="177"/>
      <c r="M184" s="177"/>
      <c r="N184" s="177"/>
      <c r="O184" s="177"/>
      <c r="P184" s="177"/>
      <c r="Q184" s="177"/>
      <c r="R184" s="177"/>
      <c r="S184" s="177"/>
      <c r="T184" s="177"/>
      <c r="U184" s="177"/>
      <c r="V184" s="177"/>
      <c r="W184" s="177"/>
      <c r="X184" s="177"/>
      <c r="Y184" s="177"/>
      <c r="Z184" s="177"/>
      <c r="AA184" s="177"/>
      <c r="AB184" s="177"/>
      <c r="AC184" s="177"/>
      <c r="AD184" s="177"/>
      <c r="AE184" s="177"/>
      <c r="AF184" s="177"/>
      <c r="AG184" s="177"/>
      <c r="AH184" s="177"/>
      <c r="AI184" s="177"/>
      <c r="AJ184" s="177"/>
      <c r="AK184" s="177"/>
      <c r="AL184" s="177"/>
      <c r="AM184" s="177"/>
      <c r="AN184" s="177"/>
      <c r="AO184" s="177"/>
      <c r="AP184" s="177"/>
      <c r="AT184" s="177"/>
      <c r="AU184" s="177"/>
      <c r="AV184" s="177"/>
      <c r="AW184" s="177"/>
      <c r="AX184" s="177"/>
      <c r="AY184" s="177"/>
      <c r="AZ184" s="177"/>
      <c r="BA184" s="177"/>
      <c r="BB184" s="177"/>
      <c r="BC184" s="177"/>
      <c r="BD184" s="177"/>
      <c r="BE184" s="177"/>
      <c r="BF184" s="177"/>
      <c r="BG184" s="177"/>
      <c r="BH184" s="177"/>
      <c r="BI184" s="177"/>
      <c r="BJ184" s="177"/>
      <c r="BK184" s="177"/>
      <c r="BL184" s="177"/>
      <c r="BM184" s="177"/>
      <c r="BN184" s="177"/>
      <c r="BO184" s="177"/>
      <c r="BP184" s="177"/>
      <c r="BQ184" s="177"/>
      <c r="BR184" s="177"/>
      <c r="BS184" s="177"/>
    </row>
    <row r="185" spans="1:71" ht="12.75" x14ac:dyDescent="0.2">
      <c r="A185" s="181"/>
      <c r="B185" s="177"/>
      <c r="C185" s="177"/>
      <c r="D185" s="177"/>
      <c r="E185" s="177"/>
      <c r="F185" s="177"/>
      <c r="G185" s="177"/>
      <c r="H185" s="177"/>
      <c r="I185" s="177"/>
      <c r="J185" s="177"/>
      <c r="K185" s="177"/>
      <c r="L185" s="177"/>
      <c r="M185" s="177"/>
      <c r="N185" s="177"/>
      <c r="O185" s="177"/>
      <c r="P185" s="177"/>
      <c r="Q185" s="177"/>
      <c r="R185" s="177"/>
      <c r="S185" s="177"/>
      <c r="T185" s="177"/>
      <c r="U185" s="177"/>
      <c r="V185" s="177"/>
      <c r="W185" s="177"/>
      <c r="X185" s="177"/>
      <c r="Y185" s="177"/>
      <c r="Z185" s="177"/>
      <c r="AA185" s="177"/>
      <c r="AB185" s="177"/>
      <c r="AC185" s="177"/>
      <c r="AD185" s="177"/>
      <c r="AE185" s="177"/>
      <c r="AF185" s="177"/>
      <c r="AG185" s="177"/>
      <c r="AH185" s="177"/>
      <c r="AI185" s="177"/>
      <c r="AJ185" s="177"/>
      <c r="AK185" s="177"/>
      <c r="AL185" s="177"/>
      <c r="AM185" s="177"/>
      <c r="AN185" s="177"/>
      <c r="AO185" s="177"/>
      <c r="AP185" s="177"/>
      <c r="AT185" s="177"/>
      <c r="AU185" s="177"/>
      <c r="AV185" s="177"/>
      <c r="AW185" s="177"/>
      <c r="AX185" s="177"/>
      <c r="AY185" s="177"/>
      <c r="AZ185" s="177"/>
      <c r="BA185" s="177"/>
      <c r="BB185" s="177"/>
      <c r="BC185" s="177"/>
      <c r="BD185" s="177"/>
      <c r="BE185" s="177"/>
      <c r="BF185" s="177"/>
      <c r="BG185" s="177"/>
      <c r="BH185" s="177"/>
      <c r="BI185" s="177"/>
      <c r="BJ185" s="177"/>
      <c r="BK185" s="177"/>
      <c r="BL185" s="177"/>
      <c r="BM185" s="177"/>
      <c r="BN185" s="177"/>
      <c r="BO185" s="177"/>
      <c r="BP185" s="177"/>
      <c r="BQ185" s="177"/>
      <c r="BR185" s="177"/>
      <c r="BS185" s="177"/>
    </row>
    <row r="186" spans="1:71" ht="12.75" x14ac:dyDescent="0.2">
      <c r="A186" s="181"/>
      <c r="B186" s="177"/>
      <c r="C186" s="177"/>
      <c r="D186" s="177"/>
      <c r="E186" s="177"/>
      <c r="F186" s="177"/>
      <c r="G186" s="177"/>
      <c r="H186" s="177"/>
      <c r="I186" s="177"/>
      <c r="J186" s="177"/>
      <c r="K186" s="177"/>
      <c r="L186" s="177"/>
      <c r="M186" s="177"/>
      <c r="N186" s="177"/>
      <c r="O186" s="177"/>
      <c r="P186" s="177"/>
      <c r="Q186" s="177"/>
      <c r="R186" s="177"/>
      <c r="S186" s="177"/>
      <c r="T186" s="177"/>
      <c r="U186" s="177"/>
      <c r="V186" s="177"/>
      <c r="W186" s="177"/>
      <c r="X186" s="177"/>
      <c r="Y186" s="177"/>
      <c r="Z186" s="177"/>
      <c r="AA186" s="177"/>
      <c r="AB186" s="177"/>
      <c r="AC186" s="177"/>
      <c r="AD186" s="177"/>
      <c r="AE186" s="177"/>
      <c r="AF186" s="177"/>
      <c r="AG186" s="177"/>
      <c r="AH186" s="177"/>
      <c r="AI186" s="177"/>
      <c r="AJ186" s="177"/>
      <c r="AK186" s="177"/>
      <c r="AL186" s="177"/>
      <c r="AM186" s="177"/>
      <c r="AN186" s="177"/>
      <c r="AO186" s="177"/>
      <c r="AP186" s="177"/>
      <c r="AT186" s="177"/>
      <c r="AU186" s="177"/>
      <c r="AV186" s="177"/>
      <c r="AW186" s="177"/>
      <c r="AX186" s="177"/>
      <c r="AY186" s="177"/>
      <c r="AZ186" s="177"/>
      <c r="BA186" s="177"/>
      <c r="BB186" s="177"/>
      <c r="BC186" s="177"/>
      <c r="BD186" s="177"/>
      <c r="BE186" s="177"/>
      <c r="BF186" s="177"/>
      <c r="BG186" s="177"/>
      <c r="BH186" s="177"/>
      <c r="BI186" s="177"/>
      <c r="BJ186" s="177"/>
      <c r="BK186" s="177"/>
      <c r="BL186" s="177"/>
      <c r="BM186" s="177"/>
      <c r="BN186" s="177"/>
      <c r="BO186" s="177"/>
      <c r="BP186" s="177"/>
      <c r="BQ186" s="177"/>
      <c r="BR186" s="177"/>
      <c r="BS186" s="177"/>
    </row>
    <row r="187" spans="1:71" ht="12.75" x14ac:dyDescent="0.2">
      <c r="A187" s="181"/>
      <c r="B187" s="177"/>
      <c r="C187" s="177"/>
      <c r="D187" s="177"/>
      <c r="E187" s="177"/>
      <c r="F187" s="177"/>
      <c r="G187" s="177"/>
      <c r="H187" s="177"/>
      <c r="I187" s="177"/>
      <c r="J187" s="177"/>
      <c r="K187" s="177"/>
      <c r="L187" s="177"/>
      <c r="M187" s="177"/>
      <c r="N187" s="177"/>
      <c r="O187" s="177"/>
      <c r="P187" s="177"/>
      <c r="Q187" s="177"/>
      <c r="R187" s="177"/>
      <c r="S187" s="177"/>
      <c r="T187" s="177"/>
      <c r="U187" s="177"/>
      <c r="V187" s="177"/>
      <c r="W187" s="177"/>
      <c r="X187" s="177"/>
      <c r="Y187" s="177"/>
      <c r="Z187" s="177"/>
      <c r="AA187" s="177"/>
      <c r="AB187" s="177"/>
      <c r="AC187" s="177"/>
      <c r="AD187" s="177"/>
      <c r="AE187" s="177"/>
      <c r="AF187" s="177"/>
      <c r="AG187" s="177"/>
      <c r="AH187" s="177"/>
      <c r="AI187" s="177"/>
      <c r="AJ187" s="177"/>
      <c r="AK187" s="177"/>
      <c r="AL187" s="177"/>
      <c r="AM187" s="177"/>
      <c r="AN187" s="177"/>
      <c r="AO187" s="177"/>
      <c r="AP187" s="177"/>
      <c r="AT187" s="177"/>
      <c r="AU187" s="177"/>
      <c r="AV187" s="177"/>
      <c r="AW187" s="177"/>
      <c r="AX187" s="177"/>
      <c r="AY187" s="177"/>
      <c r="AZ187" s="177"/>
      <c r="BA187" s="177"/>
      <c r="BB187" s="177"/>
      <c r="BC187" s="177"/>
      <c r="BD187" s="177"/>
      <c r="BE187" s="177"/>
      <c r="BF187" s="177"/>
      <c r="BG187" s="177"/>
      <c r="BH187" s="177"/>
      <c r="BI187" s="177"/>
      <c r="BJ187" s="177"/>
      <c r="BK187" s="177"/>
      <c r="BL187" s="177"/>
      <c r="BM187" s="177"/>
      <c r="BN187" s="177"/>
      <c r="BO187" s="177"/>
      <c r="BP187" s="177"/>
      <c r="BQ187" s="177"/>
      <c r="BR187" s="177"/>
      <c r="BS187" s="177"/>
    </row>
    <row r="188" spans="1:71" ht="12.75" x14ac:dyDescent="0.2">
      <c r="A188" s="181"/>
      <c r="B188" s="177"/>
      <c r="C188" s="177"/>
      <c r="D188" s="177"/>
      <c r="E188" s="177"/>
      <c r="F188" s="177"/>
      <c r="G188" s="177"/>
      <c r="H188" s="177"/>
      <c r="I188" s="177"/>
      <c r="J188" s="177"/>
      <c r="K188" s="177"/>
      <c r="L188" s="177"/>
      <c r="M188" s="177"/>
      <c r="N188" s="177"/>
      <c r="O188" s="177"/>
      <c r="P188" s="177"/>
      <c r="Q188" s="177"/>
      <c r="R188" s="177"/>
      <c r="S188" s="177"/>
      <c r="T188" s="177"/>
      <c r="U188" s="177"/>
      <c r="V188" s="177"/>
      <c r="W188" s="177"/>
      <c r="X188" s="177"/>
      <c r="Y188" s="177"/>
      <c r="Z188" s="177"/>
      <c r="AA188" s="177"/>
      <c r="AB188" s="177"/>
      <c r="AC188" s="177"/>
      <c r="AD188" s="177"/>
      <c r="AE188" s="177"/>
      <c r="AF188" s="177"/>
      <c r="AG188" s="177"/>
      <c r="AH188" s="177"/>
      <c r="AI188" s="177"/>
      <c r="AJ188" s="177"/>
      <c r="AK188" s="177"/>
      <c r="AL188" s="177"/>
      <c r="AM188" s="177"/>
      <c r="AN188" s="177"/>
      <c r="AO188" s="177"/>
      <c r="AP188" s="177"/>
      <c r="AT188" s="177"/>
      <c r="AU188" s="177"/>
      <c r="AV188" s="177"/>
      <c r="AW188" s="177"/>
      <c r="AX188" s="177"/>
      <c r="AY188" s="177"/>
      <c r="AZ188" s="177"/>
      <c r="BA188" s="177"/>
      <c r="BB188" s="177"/>
      <c r="BC188" s="177"/>
      <c r="BD188" s="177"/>
      <c r="BE188" s="177"/>
      <c r="BF188" s="177"/>
      <c r="BG188" s="177"/>
      <c r="BH188" s="177"/>
      <c r="BI188" s="177"/>
      <c r="BJ188" s="177"/>
      <c r="BK188" s="177"/>
      <c r="BL188" s="177"/>
      <c r="BM188" s="177"/>
      <c r="BN188" s="177"/>
      <c r="BO188" s="177"/>
      <c r="BP188" s="177"/>
      <c r="BQ188" s="177"/>
      <c r="BR188" s="177"/>
      <c r="BS188" s="177"/>
    </row>
    <row r="189" spans="1:71" ht="12.75" x14ac:dyDescent="0.2">
      <c r="A189" s="181"/>
      <c r="B189" s="177"/>
      <c r="C189" s="177"/>
      <c r="D189" s="177"/>
      <c r="E189" s="177"/>
      <c r="F189" s="177"/>
      <c r="G189" s="177"/>
      <c r="H189" s="177"/>
      <c r="I189" s="177"/>
      <c r="J189" s="177"/>
      <c r="K189" s="177"/>
      <c r="L189" s="177"/>
      <c r="M189" s="177"/>
      <c r="N189" s="177"/>
      <c r="O189" s="177"/>
      <c r="P189" s="177"/>
      <c r="Q189" s="177"/>
      <c r="R189" s="177"/>
      <c r="S189" s="177"/>
      <c r="T189" s="177"/>
      <c r="U189" s="177"/>
      <c r="V189" s="177"/>
      <c r="W189" s="177"/>
      <c r="X189" s="177"/>
      <c r="Y189" s="177"/>
      <c r="Z189" s="177"/>
      <c r="AA189" s="177"/>
      <c r="AB189" s="177"/>
      <c r="AC189" s="177"/>
      <c r="AD189" s="177"/>
      <c r="AE189" s="177"/>
      <c r="AF189" s="177"/>
      <c r="AG189" s="177"/>
      <c r="AH189" s="177"/>
      <c r="AI189" s="177"/>
      <c r="AJ189" s="177"/>
      <c r="AK189" s="177"/>
      <c r="AL189" s="177"/>
      <c r="AM189" s="177"/>
      <c r="AN189" s="177"/>
      <c r="AO189" s="177"/>
      <c r="AP189" s="177"/>
      <c r="AT189" s="177"/>
      <c r="AU189" s="177"/>
      <c r="AV189" s="177"/>
      <c r="AW189" s="177"/>
      <c r="AX189" s="177"/>
      <c r="AY189" s="177"/>
      <c r="AZ189" s="177"/>
      <c r="BA189" s="177"/>
      <c r="BB189" s="177"/>
      <c r="BC189" s="177"/>
      <c r="BD189" s="177"/>
      <c r="BE189" s="177"/>
      <c r="BF189" s="177"/>
      <c r="BG189" s="177"/>
      <c r="BH189" s="177"/>
      <c r="BI189" s="177"/>
      <c r="BJ189" s="177"/>
      <c r="BK189" s="177"/>
      <c r="BL189" s="177"/>
      <c r="BM189" s="177"/>
      <c r="BN189" s="177"/>
      <c r="BO189" s="177"/>
      <c r="BP189" s="177"/>
      <c r="BQ189" s="177"/>
      <c r="BR189" s="177"/>
      <c r="BS189" s="177"/>
    </row>
    <row r="190" spans="1:71" ht="12.75" x14ac:dyDescent="0.2">
      <c r="A190" s="181"/>
      <c r="B190" s="177"/>
      <c r="C190" s="177"/>
      <c r="D190" s="177"/>
      <c r="E190" s="177"/>
      <c r="F190" s="177"/>
      <c r="G190" s="177"/>
      <c r="H190" s="177"/>
      <c r="I190" s="177"/>
      <c r="J190" s="177"/>
      <c r="K190" s="177"/>
      <c r="L190" s="177"/>
      <c r="M190" s="177"/>
      <c r="N190" s="177"/>
      <c r="O190" s="177"/>
      <c r="P190" s="177"/>
      <c r="Q190" s="177"/>
      <c r="R190" s="177"/>
      <c r="S190" s="177"/>
      <c r="T190" s="177"/>
      <c r="U190" s="177"/>
      <c r="V190" s="177"/>
      <c r="W190" s="177"/>
      <c r="X190" s="177"/>
      <c r="Y190" s="177"/>
      <c r="Z190" s="177"/>
      <c r="AA190" s="177"/>
      <c r="AB190" s="177"/>
      <c r="AC190" s="177"/>
      <c r="AD190" s="177"/>
      <c r="AE190" s="177"/>
      <c r="AF190" s="177"/>
      <c r="AG190" s="177"/>
      <c r="AH190" s="177"/>
      <c r="AI190" s="177"/>
      <c r="AJ190" s="177"/>
      <c r="AK190" s="177"/>
      <c r="AL190" s="177"/>
      <c r="AM190" s="177"/>
      <c r="AN190" s="177"/>
      <c r="AO190" s="177"/>
      <c r="AP190" s="177"/>
      <c r="AT190" s="177"/>
      <c r="AU190" s="177"/>
      <c r="AV190" s="177"/>
      <c r="AW190" s="177"/>
      <c r="AX190" s="177"/>
      <c r="AY190" s="177"/>
      <c r="AZ190" s="177"/>
      <c r="BA190" s="177"/>
      <c r="BB190" s="177"/>
      <c r="BC190" s="177"/>
      <c r="BD190" s="177"/>
      <c r="BE190" s="177"/>
      <c r="BF190" s="177"/>
      <c r="BG190" s="177"/>
      <c r="BH190" s="177"/>
      <c r="BI190" s="177"/>
      <c r="BJ190" s="177"/>
      <c r="BK190" s="177"/>
      <c r="BL190" s="177"/>
      <c r="BM190" s="177"/>
      <c r="BN190" s="177"/>
      <c r="BO190" s="177"/>
      <c r="BP190" s="177"/>
      <c r="BQ190" s="177"/>
      <c r="BR190" s="177"/>
      <c r="BS190" s="177"/>
    </row>
    <row r="191" spans="1:71" ht="12.75" x14ac:dyDescent="0.2">
      <c r="A191" s="181"/>
      <c r="B191" s="177"/>
      <c r="C191" s="177"/>
      <c r="D191" s="177"/>
      <c r="E191" s="177"/>
      <c r="F191" s="177"/>
      <c r="G191" s="177"/>
      <c r="H191" s="177"/>
      <c r="I191" s="177"/>
      <c r="J191" s="177"/>
      <c r="K191" s="177"/>
      <c r="L191" s="177"/>
      <c r="M191" s="177"/>
      <c r="N191" s="177"/>
      <c r="O191" s="177"/>
      <c r="P191" s="177"/>
      <c r="Q191" s="177"/>
      <c r="R191" s="177"/>
      <c r="S191" s="177"/>
      <c r="T191" s="177"/>
      <c r="U191" s="177"/>
      <c r="V191" s="177"/>
      <c r="W191" s="177"/>
      <c r="X191" s="177"/>
      <c r="Y191" s="177"/>
      <c r="Z191" s="177"/>
      <c r="AA191" s="177"/>
      <c r="AB191" s="177"/>
      <c r="AC191" s="177"/>
      <c r="AD191" s="177"/>
      <c r="AE191" s="177"/>
      <c r="AF191" s="177"/>
      <c r="AG191" s="177"/>
      <c r="AH191" s="177"/>
      <c r="AI191" s="177"/>
      <c r="AJ191" s="177"/>
      <c r="AK191" s="177"/>
      <c r="AL191" s="177"/>
      <c r="AM191" s="177"/>
      <c r="AN191" s="177"/>
      <c r="AO191" s="177"/>
      <c r="AP191" s="177"/>
      <c r="AT191" s="177"/>
      <c r="AU191" s="177"/>
      <c r="AV191" s="177"/>
      <c r="AW191" s="177"/>
      <c r="AX191" s="177"/>
      <c r="AY191" s="177"/>
      <c r="AZ191" s="177"/>
      <c r="BA191" s="177"/>
      <c r="BB191" s="177"/>
      <c r="BC191" s="177"/>
      <c r="BD191" s="177"/>
      <c r="BE191" s="177"/>
      <c r="BF191" s="177"/>
      <c r="BG191" s="177"/>
      <c r="BH191" s="177"/>
      <c r="BI191" s="177"/>
      <c r="BJ191" s="177"/>
      <c r="BK191" s="177"/>
      <c r="BL191" s="177"/>
      <c r="BM191" s="177"/>
      <c r="BN191" s="177"/>
      <c r="BO191" s="177"/>
      <c r="BP191" s="177"/>
      <c r="BQ191" s="177"/>
      <c r="BR191" s="177"/>
      <c r="BS191" s="177"/>
    </row>
    <row r="192" spans="1:71" ht="12.75" x14ac:dyDescent="0.2">
      <c r="A192" s="181"/>
      <c r="B192" s="177"/>
      <c r="C192" s="177"/>
      <c r="D192" s="177"/>
      <c r="E192" s="177"/>
      <c r="F192" s="177"/>
      <c r="G192" s="177"/>
      <c r="H192" s="177"/>
      <c r="I192" s="177"/>
      <c r="J192" s="177"/>
      <c r="K192" s="177"/>
      <c r="L192" s="177"/>
      <c r="M192" s="177"/>
      <c r="N192" s="177"/>
      <c r="O192" s="177"/>
      <c r="P192" s="177"/>
      <c r="Q192" s="177"/>
      <c r="R192" s="177"/>
      <c r="S192" s="177"/>
      <c r="T192" s="177"/>
      <c r="U192" s="177"/>
      <c r="V192" s="177"/>
      <c r="W192" s="177"/>
      <c r="X192" s="177"/>
      <c r="Y192" s="177"/>
      <c r="Z192" s="177"/>
      <c r="AA192" s="177"/>
      <c r="AB192" s="177"/>
      <c r="AC192" s="177"/>
      <c r="AD192" s="177"/>
      <c r="AE192" s="177"/>
      <c r="AF192" s="177"/>
      <c r="AG192" s="177"/>
      <c r="AH192" s="177"/>
      <c r="AI192" s="177"/>
      <c r="AJ192" s="177"/>
      <c r="AK192" s="177"/>
      <c r="AL192" s="177"/>
      <c r="AM192" s="177"/>
      <c r="AN192" s="177"/>
      <c r="AO192" s="177"/>
      <c r="AP192" s="177"/>
      <c r="AT192" s="177"/>
      <c r="AU192" s="177"/>
      <c r="AV192" s="177"/>
      <c r="AW192" s="177"/>
      <c r="AX192" s="177"/>
      <c r="AY192" s="177"/>
      <c r="AZ192" s="177"/>
      <c r="BA192" s="177"/>
      <c r="BB192" s="177"/>
      <c r="BC192" s="177"/>
      <c r="BD192" s="177"/>
      <c r="BE192" s="177"/>
      <c r="BF192" s="177"/>
      <c r="BG192" s="177"/>
      <c r="BH192" s="177"/>
      <c r="BI192" s="177"/>
      <c r="BJ192" s="177"/>
      <c r="BK192" s="177"/>
      <c r="BL192" s="177"/>
      <c r="BM192" s="177"/>
      <c r="BN192" s="177"/>
      <c r="BO192" s="177"/>
      <c r="BP192" s="177"/>
      <c r="BQ192" s="177"/>
      <c r="BR192" s="177"/>
      <c r="BS192" s="177"/>
    </row>
    <row r="193" spans="1:71" ht="12.75" x14ac:dyDescent="0.2">
      <c r="A193" s="181"/>
      <c r="B193" s="177"/>
      <c r="C193" s="177"/>
      <c r="D193" s="177"/>
      <c r="E193" s="177"/>
      <c r="F193" s="177"/>
      <c r="G193" s="177"/>
      <c r="H193" s="177"/>
      <c r="I193" s="177"/>
      <c r="J193" s="177"/>
      <c r="K193" s="177"/>
      <c r="L193" s="177"/>
      <c r="M193" s="177"/>
      <c r="N193" s="177"/>
      <c r="O193" s="177"/>
      <c r="P193" s="177"/>
      <c r="Q193" s="177"/>
      <c r="R193" s="177"/>
      <c r="S193" s="177"/>
      <c r="T193" s="177"/>
      <c r="U193" s="177"/>
      <c r="V193" s="177"/>
      <c r="W193" s="177"/>
      <c r="X193" s="177"/>
      <c r="Y193" s="177"/>
      <c r="Z193" s="177"/>
      <c r="AA193" s="177"/>
      <c r="AB193" s="177"/>
      <c r="AC193" s="177"/>
      <c r="AD193" s="177"/>
      <c r="AE193" s="177"/>
      <c r="AF193" s="177"/>
      <c r="AG193" s="177"/>
      <c r="AH193" s="177"/>
      <c r="AI193" s="177"/>
      <c r="AJ193" s="177"/>
      <c r="AK193" s="177"/>
      <c r="AL193" s="177"/>
      <c r="AM193" s="177"/>
      <c r="AN193" s="177"/>
      <c r="AO193" s="177"/>
      <c r="AP193" s="177"/>
      <c r="AT193" s="177"/>
      <c r="AU193" s="177"/>
      <c r="AV193" s="177"/>
      <c r="AW193" s="177"/>
      <c r="AX193" s="177"/>
      <c r="AY193" s="177"/>
      <c r="AZ193" s="177"/>
      <c r="BA193" s="177"/>
      <c r="BB193" s="177"/>
      <c r="BC193" s="177"/>
      <c r="BD193" s="177"/>
      <c r="BE193" s="177"/>
      <c r="BF193" s="177"/>
      <c r="BG193" s="177"/>
      <c r="BH193" s="177"/>
      <c r="BI193" s="177"/>
      <c r="BJ193" s="177"/>
      <c r="BK193" s="177"/>
      <c r="BL193" s="177"/>
      <c r="BM193" s="177"/>
      <c r="BN193" s="177"/>
      <c r="BO193" s="177"/>
      <c r="BP193" s="177"/>
      <c r="BQ193" s="177"/>
      <c r="BR193" s="177"/>
      <c r="BS193" s="177"/>
    </row>
    <row r="194" spans="1:71" ht="12.75" x14ac:dyDescent="0.2">
      <c r="A194" s="181"/>
      <c r="B194" s="177"/>
      <c r="C194" s="177"/>
      <c r="D194" s="177"/>
      <c r="E194" s="177"/>
      <c r="F194" s="177"/>
      <c r="G194" s="177"/>
      <c r="H194" s="177"/>
      <c r="I194" s="177"/>
      <c r="J194" s="177"/>
      <c r="K194" s="177"/>
      <c r="L194" s="177"/>
      <c r="M194" s="177"/>
      <c r="N194" s="177"/>
      <c r="O194" s="177"/>
      <c r="P194" s="177"/>
      <c r="Q194" s="177"/>
      <c r="R194" s="177"/>
      <c r="S194" s="177"/>
      <c r="T194" s="177"/>
      <c r="U194" s="177"/>
      <c r="V194" s="177"/>
      <c r="W194" s="177"/>
      <c r="X194" s="177"/>
      <c r="Y194" s="177"/>
      <c r="Z194" s="177"/>
      <c r="AA194" s="177"/>
      <c r="AB194" s="177"/>
      <c r="AC194" s="177"/>
      <c r="AD194" s="177"/>
      <c r="AE194" s="177"/>
      <c r="AF194" s="177"/>
      <c r="AG194" s="177"/>
      <c r="AH194" s="177"/>
      <c r="AI194" s="177"/>
      <c r="AJ194" s="177"/>
      <c r="AK194" s="177"/>
      <c r="AL194" s="177"/>
      <c r="AM194" s="177"/>
      <c r="AN194" s="177"/>
      <c r="AO194" s="177"/>
      <c r="AP194" s="177"/>
      <c r="AT194" s="177"/>
      <c r="AU194" s="177"/>
      <c r="AV194" s="177"/>
      <c r="AW194" s="177"/>
      <c r="AX194" s="177"/>
      <c r="AY194" s="177"/>
      <c r="AZ194" s="177"/>
      <c r="BA194" s="177"/>
      <c r="BB194" s="177"/>
      <c r="BC194" s="177"/>
      <c r="BD194" s="177"/>
      <c r="BE194" s="177"/>
      <c r="BF194" s="177"/>
      <c r="BG194" s="177"/>
      <c r="BH194" s="177"/>
      <c r="BI194" s="177"/>
      <c r="BJ194" s="177"/>
      <c r="BK194" s="177"/>
      <c r="BL194" s="177"/>
      <c r="BM194" s="177"/>
      <c r="BN194" s="177"/>
      <c r="BO194" s="177"/>
      <c r="BP194" s="177"/>
      <c r="BQ194" s="177"/>
      <c r="BR194" s="177"/>
      <c r="BS194" s="177"/>
    </row>
    <row r="195" spans="1:71" ht="12.75" x14ac:dyDescent="0.2">
      <c r="A195" s="181"/>
      <c r="B195" s="177"/>
      <c r="C195" s="177"/>
      <c r="D195" s="177"/>
      <c r="E195" s="177"/>
      <c r="F195" s="177"/>
      <c r="G195" s="177"/>
      <c r="H195" s="177"/>
      <c r="I195" s="177"/>
      <c r="J195" s="177"/>
      <c r="K195" s="177"/>
      <c r="L195" s="177"/>
      <c r="M195" s="177"/>
      <c r="N195" s="177"/>
      <c r="O195" s="177"/>
      <c r="P195" s="177"/>
      <c r="Q195" s="177"/>
      <c r="R195" s="177"/>
      <c r="S195" s="177"/>
      <c r="T195" s="177"/>
      <c r="U195" s="177"/>
      <c r="V195" s="177"/>
      <c r="W195" s="177"/>
      <c r="X195" s="177"/>
      <c r="Y195" s="177"/>
      <c r="Z195" s="177"/>
      <c r="AA195" s="177"/>
      <c r="AB195" s="177"/>
      <c r="AC195" s="177"/>
      <c r="AD195" s="177"/>
      <c r="AE195" s="177"/>
      <c r="AF195" s="177"/>
      <c r="AG195" s="177"/>
      <c r="AH195" s="177"/>
      <c r="AI195" s="177"/>
      <c r="AJ195" s="177"/>
      <c r="AK195" s="177"/>
      <c r="AL195" s="177"/>
      <c r="AM195" s="177"/>
      <c r="AN195" s="177"/>
      <c r="AO195" s="177"/>
      <c r="AP195" s="177"/>
      <c r="AT195" s="177"/>
      <c r="AU195" s="177"/>
      <c r="AV195" s="177"/>
      <c r="AW195" s="177"/>
      <c r="AX195" s="177"/>
      <c r="AY195" s="177"/>
      <c r="AZ195" s="177"/>
      <c r="BA195" s="177"/>
      <c r="BB195" s="177"/>
      <c r="BC195" s="177"/>
      <c r="BD195" s="177"/>
      <c r="BE195" s="177"/>
      <c r="BF195" s="177"/>
      <c r="BG195" s="177"/>
      <c r="BH195" s="177"/>
      <c r="BI195" s="177"/>
      <c r="BJ195" s="177"/>
      <c r="BK195" s="177"/>
      <c r="BL195" s="177"/>
      <c r="BM195" s="177"/>
      <c r="BN195" s="177"/>
      <c r="BO195" s="177"/>
      <c r="BP195" s="177"/>
      <c r="BQ195" s="177"/>
      <c r="BR195" s="177"/>
      <c r="BS195" s="177"/>
    </row>
    <row r="196" spans="1:71" ht="12.75" x14ac:dyDescent="0.2">
      <c r="A196" s="181"/>
      <c r="B196" s="177"/>
      <c r="C196" s="177"/>
      <c r="D196" s="177"/>
      <c r="E196" s="177"/>
      <c r="F196" s="177"/>
      <c r="G196" s="177"/>
      <c r="H196" s="177"/>
      <c r="I196" s="177"/>
      <c r="J196" s="177"/>
      <c r="K196" s="177"/>
      <c r="L196" s="177"/>
      <c r="M196" s="177"/>
      <c r="N196" s="177"/>
      <c r="O196" s="177"/>
      <c r="P196" s="177"/>
      <c r="Q196" s="177"/>
      <c r="R196" s="177"/>
      <c r="S196" s="177"/>
      <c r="T196" s="177"/>
      <c r="U196" s="177"/>
      <c r="V196" s="177"/>
      <c r="W196" s="177"/>
      <c r="X196" s="177"/>
      <c r="Y196" s="177"/>
      <c r="Z196" s="177"/>
      <c r="AA196" s="177"/>
      <c r="AB196" s="177"/>
      <c r="AC196" s="177"/>
      <c r="AD196" s="177"/>
      <c r="AE196" s="177"/>
      <c r="AF196" s="177"/>
      <c r="AG196" s="177"/>
      <c r="AH196" s="177"/>
      <c r="AI196" s="177"/>
      <c r="AJ196" s="177"/>
      <c r="AK196" s="177"/>
      <c r="AL196" s="177"/>
      <c r="AM196" s="177"/>
      <c r="AN196" s="177"/>
      <c r="AO196" s="177"/>
      <c r="AP196" s="177"/>
      <c r="AT196" s="177"/>
      <c r="AU196" s="177"/>
      <c r="AV196" s="177"/>
      <c r="AW196" s="177"/>
      <c r="AX196" s="177"/>
      <c r="AY196" s="177"/>
      <c r="AZ196" s="177"/>
      <c r="BA196" s="177"/>
      <c r="BB196" s="177"/>
      <c r="BC196" s="177"/>
      <c r="BD196" s="177"/>
      <c r="BE196" s="177"/>
      <c r="BF196" s="177"/>
      <c r="BG196" s="177"/>
      <c r="BH196" s="177"/>
      <c r="BI196" s="177"/>
      <c r="BJ196" s="177"/>
      <c r="BK196" s="177"/>
      <c r="BL196" s="177"/>
      <c r="BM196" s="177"/>
      <c r="BN196" s="177"/>
      <c r="BO196" s="177"/>
      <c r="BP196" s="177"/>
      <c r="BQ196" s="177"/>
      <c r="BR196" s="177"/>
      <c r="BS196" s="177"/>
    </row>
    <row r="197" spans="1:71" ht="12.75" x14ac:dyDescent="0.2">
      <c r="A197" s="181"/>
      <c r="B197" s="177"/>
      <c r="C197" s="177"/>
      <c r="D197" s="177"/>
      <c r="E197" s="177"/>
      <c r="F197" s="177"/>
      <c r="G197" s="177"/>
      <c r="H197" s="177"/>
      <c r="I197" s="177"/>
      <c r="J197" s="177"/>
      <c r="K197" s="177"/>
      <c r="L197" s="177"/>
      <c r="M197" s="177"/>
      <c r="N197" s="177"/>
      <c r="O197" s="177"/>
      <c r="P197" s="177"/>
      <c r="Q197" s="177"/>
      <c r="R197" s="177"/>
      <c r="S197" s="177"/>
      <c r="T197" s="177"/>
      <c r="U197" s="177"/>
      <c r="V197" s="177"/>
      <c r="W197" s="177"/>
      <c r="X197" s="177"/>
      <c r="Y197" s="177"/>
      <c r="Z197" s="177"/>
      <c r="AA197" s="177"/>
      <c r="AB197" s="177"/>
      <c r="AC197" s="177"/>
      <c r="AD197" s="177"/>
      <c r="AE197" s="177"/>
      <c r="AF197" s="177"/>
      <c r="AG197" s="177"/>
      <c r="AH197" s="177"/>
      <c r="AI197" s="177"/>
      <c r="AJ197" s="177"/>
      <c r="AK197" s="177"/>
      <c r="AL197" s="177"/>
      <c r="AM197" s="177"/>
      <c r="AN197" s="177"/>
      <c r="AO197" s="177"/>
      <c r="AP197" s="177"/>
      <c r="AT197" s="177"/>
      <c r="AU197" s="177"/>
      <c r="AV197" s="177"/>
      <c r="AW197" s="177"/>
      <c r="AX197" s="177"/>
      <c r="AY197" s="177"/>
      <c r="AZ197" s="177"/>
      <c r="BA197" s="177"/>
      <c r="BB197" s="177"/>
      <c r="BC197" s="177"/>
      <c r="BD197" s="177"/>
      <c r="BE197" s="177"/>
      <c r="BF197" s="177"/>
      <c r="BG197" s="177"/>
      <c r="BH197" s="177"/>
      <c r="BI197" s="177"/>
      <c r="BJ197" s="177"/>
      <c r="BK197" s="177"/>
      <c r="BL197" s="177"/>
      <c r="BM197" s="177"/>
      <c r="BN197" s="177"/>
      <c r="BO197" s="177"/>
      <c r="BP197" s="177"/>
      <c r="BQ197" s="177"/>
      <c r="BR197" s="177"/>
      <c r="BS197" s="177"/>
    </row>
    <row r="198" spans="1:71" ht="12.75" x14ac:dyDescent="0.2">
      <c r="A198" s="181"/>
      <c r="B198" s="177"/>
      <c r="C198" s="177"/>
      <c r="D198" s="177"/>
      <c r="E198" s="177"/>
      <c r="F198" s="177"/>
      <c r="G198" s="177"/>
      <c r="H198" s="177"/>
      <c r="I198" s="177"/>
      <c r="J198" s="177"/>
      <c r="K198" s="177"/>
      <c r="L198" s="177"/>
      <c r="M198" s="177"/>
      <c r="N198" s="177"/>
      <c r="O198" s="177"/>
      <c r="P198" s="177"/>
      <c r="Q198" s="177"/>
      <c r="R198" s="177"/>
      <c r="S198" s="177"/>
      <c r="T198" s="177"/>
      <c r="U198" s="177"/>
      <c r="V198" s="177"/>
      <c r="W198" s="177"/>
      <c r="X198" s="177"/>
      <c r="Y198" s="177"/>
      <c r="Z198" s="177"/>
      <c r="AA198" s="177"/>
      <c r="AB198" s="177"/>
      <c r="AC198" s="177"/>
      <c r="AD198" s="177"/>
      <c r="AE198" s="177"/>
      <c r="AF198" s="177"/>
      <c r="AG198" s="177"/>
      <c r="AH198" s="177"/>
      <c r="AI198" s="177"/>
      <c r="AJ198" s="177"/>
      <c r="AK198" s="177"/>
      <c r="AL198" s="177"/>
      <c r="AM198" s="177"/>
      <c r="AN198" s="177"/>
      <c r="AO198" s="177"/>
      <c r="AP198" s="177"/>
      <c r="AT198" s="177"/>
      <c r="AU198" s="177"/>
      <c r="AV198" s="177"/>
      <c r="AW198" s="177"/>
      <c r="AX198" s="177"/>
      <c r="AY198" s="177"/>
      <c r="AZ198" s="177"/>
      <c r="BA198" s="177"/>
      <c r="BB198" s="177"/>
      <c r="BC198" s="177"/>
      <c r="BD198" s="177"/>
      <c r="BE198" s="177"/>
      <c r="BF198" s="177"/>
      <c r="BG198" s="177"/>
      <c r="BH198" s="177"/>
      <c r="BI198" s="177"/>
      <c r="BJ198" s="177"/>
      <c r="BK198" s="177"/>
      <c r="BL198" s="177"/>
      <c r="BM198" s="177"/>
      <c r="BN198" s="177"/>
      <c r="BO198" s="177"/>
      <c r="BP198" s="177"/>
      <c r="BQ198" s="177"/>
      <c r="BR198" s="177"/>
      <c r="BS198" s="177"/>
    </row>
    <row r="199" spans="1:71" ht="12.75" x14ac:dyDescent="0.2">
      <c r="A199" s="181"/>
      <c r="B199" s="177"/>
      <c r="C199" s="177"/>
      <c r="D199" s="177"/>
      <c r="E199" s="177"/>
      <c r="F199" s="177"/>
      <c r="G199" s="177"/>
      <c r="H199" s="177"/>
      <c r="I199" s="177"/>
      <c r="J199" s="177"/>
      <c r="K199" s="177"/>
      <c r="L199" s="177"/>
      <c r="M199" s="177"/>
      <c r="N199" s="177"/>
      <c r="O199" s="177"/>
      <c r="P199" s="177"/>
      <c r="Q199" s="177"/>
      <c r="R199" s="177"/>
      <c r="S199" s="177"/>
      <c r="T199" s="177"/>
      <c r="U199" s="177"/>
      <c r="V199" s="177"/>
      <c r="W199" s="177"/>
      <c r="X199" s="177"/>
      <c r="Y199" s="177"/>
      <c r="Z199" s="177"/>
      <c r="AA199" s="177"/>
      <c r="AB199" s="177"/>
      <c r="AC199" s="177"/>
      <c r="AD199" s="177"/>
      <c r="AE199" s="177"/>
      <c r="AF199" s="177"/>
      <c r="AG199" s="177"/>
      <c r="AH199" s="177"/>
      <c r="AI199" s="177"/>
      <c r="AJ199" s="177"/>
      <c r="AK199" s="177"/>
      <c r="AL199" s="177"/>
      <c r="AM199" s="177"/>
      <c r="AN199" s="177"/>
      <c r="AO199" s="177"/>
      <c r="AP199" s="177"/>
      <c r="AT199" s="177"/>
      <c r="AU199" s="177"/>
      <c r="AV199" s="177"/>
      <c r="AW199" s="177"/>
      <c r="AX199" s="177"/>
      <c r="AY199" s="177"/>
      <c r="AZ199" s="177"/>
      <c r="BA199" s="177"/>
      <c r="BB199" s="177"/>
      <c r="BC199" s="177"/>
      <c r="BD199" s="177"/>
      <c r="BE199" s="177"/>
      <c r="BF199" s="177"/>
      <c r="BG199" s="177"/>
      <c r="BH199" s="177"/>
      <c r="BI199" s="177"/>
      <c r="BJ199" s="177"/>
      <c r="BK199" s="177"/>
      <c r="BL199" s="177"/>
      <c r="BM199" s="177"/>
      <c r="BN199" s="177"/>
      <c r="BO199" s="177"/>
      <c r="BP199" s="177"/>
      <c r="BQ199" s="177"/>
      <c r="BR199" s="177"/>
      <c r="BS199" s="177"/>
    </row>
    <row r="200" spans="1:71" ht="12.75" x14ac:dyDescent="0.2">
      <c r="A200" s="181"/>
      <c r="B200" s="177"/>
      <c r="C200" s="177"/>
      <c r="D200" s="177"/>
      <c r="E200" s="177"/>
      <c r="F200" s="177"/>
      <c r="G200" s="177"/>
      <c r="H200" s="177"/>
      <c r="I200" s="177"/>
      <c r="J200" s="177"/>
      <c r="K200" s="177"/>
      <c r="L200" s="177"/>
      <c r="M200" s="177"/>
      <c r="N200" s="177"/>
      <c r="O200" s="177"/>
      <c r="P200" s="177"/>
      <c r="Q200" s="177"/>
      <c r="R200" s="177"/>
      <c r="S200" s="177"/>
      <c r="T200" s="177"/>
      <c r="U200" s="177"/>
      <c r="V200" s="177"/>
      <c r="W200" s="177"/>
      <c r="X200" s="177"/>
      <c r="Y200" s="177"/>
      <c r="Z200" s="177"/>
      <c r="AA200" s="177"/>
      <c r="AB200" s="177"/>
      <c r="AC200" s="177"/>
      <c r="AD200" s="177"/>
      <c r="AE200" s="177"/>
      <c r="AF200" s="177"/>
      <c r="AG200" s="177"/>
      <c r="AH200" s="177"/>
      <c r="AI200" s="177"/>
      <c r="AJ200" s="177"/>
      <c r="AK200" s="177"/>
      <c r="AL200" s="177"/>
      <c r="AM200" s="177"/>
      <c r="AN200" s="177"/>
      <c r="AO200" s="177"/>
      <c r="AP200" s="177"/>
      <c r="AT200" s="177"/>
      <c r="AU200" s="177"/>
      <c r="AV200" s="177"/>
      <c r="AW200" s="177"/>
      <c r="AX200" s="177"/>
      <c r="AY200" s="177"/>
      <c r="AZ200" s="177"/>
      <c r="BA200" s="177"/>
      <c r="BB200" s="177"/>
      <c r="BC200" s="177"/>
      <c r="BD200" s="177"/>
      <c r="BE200" s="177"/>
      <c r="BF200" s="177"/>
      <c r="BG200" s="177"/>
      <c r="BH200" s="177"/>
      <c r="BI200" s="177"/>
      <c r="BJ200" s="177"/>
      <c r="BK200" s="177"/>
      <c r="BL200" s="177"/>
      <c r="BM200" s="177"/>
      <c r="BN200" s="177"/>
      <c r="BO200" s="177"/>
      <c r="BP200" s="177"/>
      <c r="BQ200" s="177"/>
      <c r="BR200" s="177"/>
      <c r="BS200" s="177"/>
    </row>
    <row r="201" spans="1:71" ht="12.75" x14ac:dyDescent="0.2">
      <c r="A201" s="181"/>
      <c r="B201" s="177"/>
      <c r="C201" s="177"/>
      <c r="D201" s="177"/>
      <c r="E201" s="177"/>
      <c r="F201" s="177"/>
      <c r="G201" s="177"/>
      <c r="H201" s="177"/>
      <c r="I201" s="177"/>
      <c r="J201" s="177"/>
      <c r="K201" s="177"/>
      <c r="L201" s="177"/>
      <c r="M201" s="177"/>
      <c r="N201" s="177"/>
      <c r="O201" s="177"/>
      <c r="P201" s="177"/>
      <c r="Q201" s="177"/>
      <c r="R201" s="177"/>
      <c r="S201" s="177"/>
      <c r="T201" s="177"/>
      <c r="U201" s="177"/>
      <c r="V201" s="177"/>
      <c r="W201" s="177"/>
      <c r="X201" s="177"/>
      <c r="Y201" s="177"/>
      <c r="Z201" s="177"/>
      <c r="AA201" s="177"/>
      <c r="AB201" s="177"/>
      <c r="AC201" s="177"/>
      <c r="AD201" s="177"/>
      <c r="AE201" s="177"/>
      <c r="AF201" s="177"/>
      <c r="AG201" s="177"/>
      <c r="AH201" s="177"/>
      <c r="AI201" s="177"/>
      <c r="AJ201" s="177"/>
      <c r="AK201" s="177"/>
      <c r="AL201" s="177"/>
      <c r="AM201" s="177"/>
      <c r="AN201" s="177"/>
      <c r="AO201" s="177"/>
      <c r="AP201" s="177"/>
      <c r="AT201" s="177"/>
      <c r="AU201" s="177"/>
      <c r="AV201" s="177"/>
      <c r="AW201" s="177"/>
      <c r="AX201" s="177"/>
      <c r="AY201" s="177"/>
      <c r="AZ201" s="177"/>
      <c r="BA201" s="177"/>
      <c r="BB201" s="177"/>
      <c r="BC201" s="177"/>
      <c r="BD201" s="177"/>
      <c r="BE201" s="177"/>
      <c r="BF201" s="177"/>
      <c r="BG201" s="177"/>
      <c r="BH201" s="177"/>
      <c r="BI201" s="177"/>
      <c r="BJ201" s="177"/>
      <c r="BK201" s="177"/>
      <c r="BL201" s="177"/>
      <c r="BM201" s="177"/>
      <c r="BN201" s="177"/>
      <c r="BO201" s="177"/>
      <c r="BP201" s="177"/>
      <c r="BQ201" s="177"/>
      <c r="BR201" s="177"/>
      <c r="BS201" s="177"/>
    </row>
    <row r="202" spans="1:71" ht="12.75" x14ac:dyDescent="0.2">
      <c r="A202" s="181"/>
      <c r="B202" s="177"/>
      <c r="C202" s="177"/>
      <c r="D202" s="177"/>
      <c r="E202" s="177"/>
      <c r="F202" s="177"/>
      <c r="G202" s="177"/>
      <c r="H202" s="177"/>
      <c r="I202" s="177"/>
      <c r="J202" s="177"/>
      <c r="K202" s="177"/>
      <c r="L202" s="177"/>
      <c r="M202" s="177"/>
      <c r="N202" s="177"/>
      <c r="O202" s="177"/>
      <c r="P202" s="177"/>
      <c r="Q202" s="177"/>
      <c r="R202" s="177"/>
      <c r="S202" s="177"/>
      <c r="T202" s="177"/>
      <c r="U202" s="177"/>
      <c r="V202" s="177"/>
      <c r="W202" s="177"/>
      <c r="X202" s="177"/>
      <c r="Y202" s="177"/>
      <c r="Z202" s="177"/>
      <c r="AA202" s="177"/>
      <c r="AB202" s="177"/>
      <c r="AC202" s="177"/>
      <c r="AD202" s="177"/>
      <c r="AE202" s="177"/>
      <c r="AF202" s="177"/>
      <c r="AG202" s="177"/>
      <c r="AH202" s="177"/>
      <c r="AI202" s="177"/>
      <c r="AJ202" s="177"/>
      <c r="AK202" s="177"/>
      <c r="AL202" s="177"/>
      <c r="AM202" s="177"/>
      <c r="AN202" s="177"/>
      <c r="AO202" s="177"/>
      <c r="AP202" s="177"/>
      <c r="AT202" s="177"/>
      <c r="AU202" s="177"/>
      <c r="AV202" s="177"/>
      <c r="AW202" s="177"/>
      <c r="AX202" s="177"/>
      <c r="AY202" s="177"/>
      <c r="AZ202" s="177"/>
      <c r="BA202" s="177"/>
      <c r="BB202" s="177"/>
      <c r="BC202" s="177"/>
      <c r="BD202" s="177"/>
      <c r="BE202" s="177"/>
      <c r="BF202" s="177"/>
      <c r="BG202" s="177"/>
      <c r="BH202" s="177"/>
      <c r="BI202" s="177"/>
      <c r="BJ202" s="177"/>
      <c r="BK202" s="177"/>
      <c r="BL202" s="177"/>
      <c r="BM202" s="177"/>
      <c r="BN202" s="177"/>
      <c r="BO202" s="177"/>
      <c r="BP202" s="177"/>
      <c r="BQ202" s="177"/>
      <c r="BR202" s="177"/>
      <c r="BS202" s="177"/>
    </row>
    <row r="203" spans="1:71" ht="12.75" x14ac:dyDescent="0.2">
      <c r="A203" s="181"/>
      <c r="B203" s="177"/>
      <c r="C203" s="177"/>
      <c r="D203" s="177"/>
      <c r="E203" s="177"/>
      <c r="F203" s="177"/>
      <c r="G203" s="177"/>
      <c r="H203" s="177"/>
      <c r="I203" s="177"/>
      <c r="J203" s="177"/>
      <c r="K203" s="177"/>
      <c r="L203" s="177"/>
      <c r="M203" s="177"/>
      <c r="N203" s="177"/>
      <c r="O203" s="177"/>
      <c r="P203" s="177"/>
      <c r="Q203" s="177"/>
      <c r="R203" s="177"/>
      <c r="S203" s="177"/>
      <c r="T203" s="177"/>
      <c r="U203" s="177"/>
      <c r="V203" s="177"/>
      <c r="W203" s="177"/>
      <c r="X203" s="177"/>
      <c r="Y203" s="177"/>
      <c r="Z203" s="177"/>
      <c r="AA203" s="177"/>
      <c r="AB203" s="177"/>
      <c r="AC203" s="177"/>
      <c r="AD203" s="177"/>
      <c r="AE203" s="177"/>
      <c r="AF203" s="177"/>
      <c r="AG203" s="177"/>
      <c r="AH203" s="177"/>
      <c r="AI203" s="177"/>
      <c r="AJ203" s="177"/>
      <c r="AK203" s="177"/>
      <c r="AL203" s="177"/>
      <c r="AM203" s="177"/>
      <c r="AN203" s="177"/>
      <c r="AO203" s="177"/>
      <c r="AP203" s="177"/>
      <c r="AT203" s="177"/>
      <c r="AU203" s="177"/>
      <c r="AV203" s="177"/>
      <c r="AW203" s="177"/>
      <c r="AX203" s="177"/>
      <c r="AY203" s="177"/>
      <c r="AZ203" s="177"/>
      <c r="BA203" s="177"/>
      <c r="BB203" s="177"/>
      <c r="BC203" s="177"/>
      <c r="BD203" s="177"/>
      <c r="BE203" s="177"/>
      <c r="BF203" s="177"/>
      <c r="BG203" s="177"/>
      <c r="BH203" s="177"/>
      <c r="BI203" s="177"/>
      <c r="BJ203" s="177"/>
      <c r="BK203" s="177"/>
      <c r="BL203" s="177"/>
      <c r="BM203" s="177"/>
      <c r="BN203" s="177"/>
      <c r="BO203" s="177"/>
      <c r="BP203" s="177"/>
      <c r="BQ203" s="177"/>
      <c r="BR203" s="177"/>
      <c r="BS203" s="177"/>
    </row>
    <row r="204" spans="1:71" ht="12.75" x14ac:dyDescent="0.2">
      <c r="A204" s="181"/>
      <c r="B204" s="177"/>
      <c r="C204" s="177"/>
      <c r="D204" s="177"/>
      <c r="E204" s="177"/>
      <c r="F204" s="177"/>
      <c r="G204" s="177"/>
      <c r="H204" s="177"/>
      <c r="I204" s="177"/>
      <c r="J204" s="177"/>
      <c r="K204" s="177"/>
      <c r="L204" s="177"/>
      <c r="M204" s="177"/>
      <c r="N204" s="177"/>
      <c r="O204" s="177"/>
      <c r="P204" s="177"/>
      <c r="Q204" s="177"/>
      <c r="R204" s="177"/>
      <c r="S204" s="177"/>
      <c r="T204" s="177"/>
      <c r="U204" s="177"/>
      <c r="V204" s="177"/>
      <c r="W204" s="177"/>
      <c r="X204" s="177"/>
      <c r="Y204" s="177"/>
      <c r="Z204" s="177"/>
      <c r="AA204" s="177"/>
      <c r="AB204" s="177"/>
      <c r="AC204" s="177"/>
      <c r="AD204" s="177"/>
      <c r="AE204" s="177"/>
      <c r="AF204" s="177"/>
      <c r="AG204" s="177"/>
      <c r="AH204" s="177"/>
      <c r="AI204" s="177"/>
      <c r="AJ204" s="177"/>
      <c r="AK204" s="177"/>
      <c r="AL204" s="177"/>
      <c r="AM204" s="177"/>
      <c r="AN204" s="177"/>
      <c r="AO204" s="177"/>
      <c r="AP204" s="177"/>
      <c r="AT204" s="177"/>
      <c r="AU204" s="177"/>
      <c r="AV204" s="177"/>
      <c r="AW204" s="177"/>
      <c r="AX204" s="177"/>
      <c r="AY204" s="177"/>
      <c r="AZ204" s="177"/>
      <c r="BA204" s="177"/>
      <c r="BB204" s="177"/>
      <c r="BC204" s="177"/>
      <c r="BD204" s="177"/>
      <c r="BE204" s="177"/>
      <c r="BF204" s="177"/>
      <c r="BG204" s="177"/>
      <c r="BH204" s="177"/>
      <c r="BI204" s="177"/>
      <c r="BJ204" s="177"/>
      <c r="BK204" s="177"/>
      <c r="BL204" s="177"/>
      <c r="BM204" s="177"/>
      <c r="BN204" s="177"/>
      <c r="BO204" s="177"/>
      <c r="BP204" s="177"/>
      <c r="BQ204" s="177"/>
      <c r="BR204" s="177"/>
      <c r="BS204" s="177"/>
    </row>
    <row r="205" spans="1:71" ht="12.75" x14ac:dyDescent="0.2">
      <c r="A205" s="181"/>
      <c r="B205" s="177"/>
      <c r="C205" s="177"/>
      <c r="D205" s="177"/>
      <c r="E205" s="177"/>
      <c r="F205" s="177"/>
      <c r="G205" s="177"/>
      <c r="H205" s="177"/>
      <c r="I205" s="177"/>
      <c r="J205" s="177"/>
      <c r="K205" s="177"/>
      <c r="L205" s="177"/>
      <c r="M205" s="177"/>
      <c r="N205" s="177"/>
      <c r="O205" s="177"/>
      <c r="P205" s="177"/>
      <c r="Q205" s="177"/>
      <c r="R205" s="177"/>
      <c r="S205" s="177"/>
      <c r="T205" s="177"/>
      <c r="U205" s="177"/>
      <c r="V205" s="177"/>
      <c r="W205" s="177"/>
      <c r="X205" s="177"/>
      <c r="Y205" s="177"/>
      <c r="Z205" s="177"/>
      <c r="AA205" s="177"/>
      <c r="AB205" s="177"/>
      <c r="AC205" s="177"/>
      <c r="AD205" s="177"/>
      <c r="AE205" s="177"/>
      <c r="AF205" s="177"/>
      <c r="AG205" s="177"/>
      <c r="AH205" s="177"/>
      <c r="AI205" s="177"/>
      <c r="AJ205" s="177"/>
      <c r="AK205" s="177"/>
      <c r="AL205" s="177"/>
      <c r="AM205" s="177"/>
      <c r="AN205" s="177"/>
      <c r="AO205" s="177"/>
      <c r="AP205" s="177"/>
      <c r="AT205" s="177"/>
      <c r="AU205" s="177"/>
      <c r="AV205" s="177"/>
      <c r="AW205" s="177"/>
      <c r="AX205" s="177"/>
      <c r="AY205" s="177"/>
      <c r="AZ205" s="177"/>
      <c r="BA205" s="177"/>
      <c r="BB205" s="177"/>
      <c r="BC205" s="177"/>
      <c r="BD205" s="177"/>
      <c r="BE205" s="177"/>
      <c r="BF205" s="177"/>
      <c r="BG205" s="177"/>
      <c r="BH205" s="177"/>
      <c r="BI205" s="177"/>
      <c r="BJ205" s="177"/>
      <c r="BK205" s="177"/>
      <c r="BL205" s="177"/>
      <c r="BM205" s="177"/>
      <c r="BN205" s="177"/>
      <c r="BO205" s="177"/>
      <c r="BP205" s="177"/>
      <c r="BQ205" s="177"/>
      <c r="BR205" s="177"/>
      <c r="BS205" s="177"/>
    </row>
    <row r="206" spans="1:71" ht="12.75" x14ac:dyDescent="0.2">
      <c r="A206" s="181"/>
      <c r="B206" s="177"/>
      <c r="C206" s="177"/>
      <c r="D206" s="177"/>
      <c r="E206" s="177"/>
      <c r="F206" s="177"/>
      <c r="G206" s="177"/>
      <c r="H206" s="177"/>
      <c r="I206" s="177"/>
      <c r="J206" s="177"/>
      <c r="K206" s="177"/>
      <c r="L206" s="177"/>
      <c r="M206" s="177"/>
      <c r="N206" s="177"/>
      <c r="O206" s="177"/>
      <c r="P206" s="177"/>
      <c r="Q206" s="177"/>
      <c r="R206" s="177"/>
      <c r="S206" s="177"/>
      <c r="T206" s="177"/>
      <c r="U206" s="177"/>
      <c r="V206" s="177"/>
      <c r="W206" s="177"/>
      <c r="X206" s="177"/>
      <c r="Y206" s="177"/>
      <c r="Z206" s="177"/>
      <c r="AA206" s="177"/>
      <c r="AB206" s="177"/>
      <c r="AC206" s="177"/>
      <c r="AD206" s="177"/>
      <c r="AE206" s="177"/>
      <c r="AF206" s="177"/>
      <c r="AG206" s="177"/>
      <c r="AH206" s="177"/>
      <c r="AI206" s="177"/>
      <c r="AJ206" s="177"/>
      <c r="AK206" s="177"/>
      <c r="AL206" s="177"/>
      <c r="AM206" s="177"/>
      <c r="AN206" s="177"/>
      <c r="AO206" s="177"/>
      <c r="AP206" s="177"/>
      <c r="AT206" s="177"/>
      <c r="AU206" s="177"/>
      <c r="AV206" s="177"/>
      <c r="AW206" s="177"/>
      <c r="AX206" s="177"/>
      <c r="AY206" s="177"/>
      <c r="AZ206" s="177"/>
      <c r="BA206" s="177"/>
      <c r="BB206" s="177"/>
      <c r="BC206" s="177"/>
      <c r="BD206" s="177"/>
      <c r="BE206" s="177"/>
      <c r="BF206" s="177"/>
      <c r="BG206" s="177"/>
      <c r="BH206" s="177"/>
      <c r="BI206" s="177"/>
      <c r="BJ206" s="177"/>
      <c r="BK206" s="177"/>
      <c r="BL206" s="177"/>
      <c r="BM206" s="177"/>
      <c r="BN206" s="177"/>
      <c r="BO206" s="177"/>
      <c r="BP206" s="177"/>
      <c r="BQ206" s="177"/>
      <c r="BR206" s="177"/>
      <c r="BS206" s="177"/>
    </row>
    <row r="207" spans="1:71" ht="12.75" x14ac:dyDescent="0.2">
      <c r="A207" s="181"/>
      <c r="B207" s="177"/>
      <c r="C207" s="177"/>
      <c r="D207" s="177"/>
      <c r="E207" s="177"/>
      <c r="F207" s="177"/>
      <c r="G207" s="177"/>
      <c r="H207" s="177"/>
      <c r="I207" s="177"/>
      <c r="J207" s="177"/>
      <c r="K207" s="177"/>
      <c r="L207" s="177"/>
      <c r="M207" s="177"/>
      <c r="N207" s="177"/>
      <c r="O207" s="177"/>
      <c r="P207" s="177"/>
      <c r="Q207" s="177"/>
      <c r="R207" s="177"/>
      <c r="S207" s="177"/>
      <c r="T207" s="177"/>
      <c r="U207" s="177"/>
      <c r="V207" s="177"/>
      <c r="W207" s="177"/>
      <c r="X207" s="177"/>
      <c r="Y207" s="177"/>
      <c r="Z207" s="177"/>
      <c r="AA207" s="177"/>
      <c r="AB207" s="177"/>
      <c r="AC207" s="177"/>
      <c r="AD207" s="177"/>
      <c r="AE207" s="177"/>
      <c r="AF207" s="177"/>
      <c r="AG207" s="177"/>
      <c r="AH207" s="177"/>
      <c r="AI207" s="177"/>
      <c r="AJ207" s="177"/>
      <c r="AK207" s="177"/>
      <c r="AL207" s="177"/>
      <c r="AM207" s="177"/>
      <c r="AN207" s="177"/>
      <c r="AO207" s="177"/>
      <c r="AP207" s="177"/>
      <c r="AT207" s="177"/>
      <c r="AU207" s="177"/>
      <c r="AV207" s="177"/>
      <c r="AW207" s="177"/>
      <c r="AX207" s="177"/>
      <c r="AY207" s="177"/>
      <c r="AZ207" s="177"/>
      <c r="BA207" s="177"/>
      <c r="BB207" s="177"/>
      <c r="BC207" s="177"/>
      <c r="BD207" s="177"/>
      <c r="BE207" s="177"/>
      <c r="BF207" s="177"/>
      <c r="BG207" s="177"/>
      <c r="BH207" s="177"/>
      <c r="BI207" s="177"/>
      <c r="BJ207" s="177"/>
      <c r="BK207" s="177"/>
      <c r="BL207" s="177"/>
      <c r="BM207" s="177"/>
      <c r="BN207" s="177"/>
      <c r="BO207" s="177"/>
      <c r="BP207" s="177"/>
      <c r="BQ207" s="177"/>
      <c r="BR207" s="177"/>
      <c r="BS207" s="177"/>
    </row>
    <row r="208" spans="1:71" ht="12.75" x14ac:dyDescent="0.2">
      <c r="A208" s="181"/>
      <c r="B208" s="177"/>
      <c r="C208" s="177"/>
      <c r="D208" s="177"/>
      <c r="E208" s="177"/>
      <c r="F208" s="177"/>
      <c r="G208" s="177"/>
      <c r="H208" s="177"/>
      <c r="I208" s="177"/>
      <c r="J208" s="177"/>
      <c r="K208" s="177"/>
      <c r="L208" s="177"/>
      <c r="M208" s="177"/>
      <c r="N208" s="177"/>
      <c r="O208" s="177"/>
      <c r="P208" s="177"/>
      <c r="Q208" s="177"/>
      <c r="R208" s="177"/>
      <c r="S208" s="177"/>
      <c r="T208" s="177"/>
      <c r="U208" s="177"/>
      <c r="V208" s="177"/>
      <c r="W208" s="177"/>
      <c r="X208" s="177"/>
      <c r="Y208" s="177"/>
      <c r="Z208" s="177"/>
      <c r="AA208" s="177"/>
      <c r="AB208" s="177"/>
      <c r="AC208" s="177"/>
      <c r="AD208" s="177"/>
      <c r="AE208" s="177"/>
      <c r="AF208" s="177"/>
      <c r="AG208" s="177"/>
      <c r="AH208" s="177"/>
      <c r="AI208" s="177"/>
      <c r="AJ208" s="177"/>
      <c r="AK208" s="177"/>
      <c r="AL208" s="177"/>
      <c r="AM208" s="177"/>
      <c r="AN208" s="177"/>
      <c r="AO208" s="177"/>
      <c r="AP208" s="177"/>
      <c r="AT208" s="177"/>
      <c r="AU208" s="177"/>
      <c r="AV208" s="177"/>
      <c r="AW208" s="177"/>
      <c r="AX208" s="177"/>
      <c r="AY208" s="177"/>
      <c r="AZ208" s="177"/>
      <c r="BA208" s="177"/>
      <c r="BB208" s="177"/>
      <c r="BC208" s="177"/>
      <c r="BD208" s="177"/>
      <c r="BE208" s="177"/>
      <c r="BF208" s="177"/>
      <c r="BG208" s="177"/>
      <c r="BH208" s="177"/>
      <c r="BI208" s="177"/>
      <c r="BJ208" s="177"/>
      <c r="BK208" s="177"/>
      <c r="BL208" s="177"/>
      <c r="BM208" s="177"/>
      <c r="BN208" s="177"/>
      <c r="BO208" s="177"/>
      <c r="BP208" s="177"/>
      <c r="BQ208" s="177"/>
      <c r="BR208" s="177"/>
      <c r="BS208" s="177"/>
    </row>
  </sheetData>
  <customSheetViews>
    <customSheetView guid="{DB235EA4-3705-48E8-A48C-DC26CC3B08C9}" scale="60" showPageBreaks="1" printArea="1" hiddenRows="1" hiddenColumns="1" view="pageBreakPreview" topLeftCell="A11">
      <selection activeCell="AP1" sqref="L1:AP65536"/>
      <pageMargins left="0.70866141732283472" right="0.70866141732283472" top="0.38" bottom="0.42" header="0.31496062992125984" footer="0.31496062992125984"/>
      <pageSetup paperSize="8" scale="42"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3"/>
    </customSheetView>
  </customSheetViews>
  <mergeCells count="16">
    <mergeCell ref="D29:E29"/>
    <mergeCell ref="B116:C116"/>
    <mergeCell ref="D116:E116"/>
    <mergeCell ref="A15:H15"/>
    <mergeCell ref="A16:H16"/>
    <mergeCell ref="A18:H18"/>
    <mergeCell ref="A97:L97"/>
    <mergeCell ref="D26:F26"/>
    <mergeCell ref="D27:F27"/>
    <mergeCell ref="D28:F28"/>
    <mergeCell ref="A13:H13"/>
    <mergeCell ref="A5:H5"/>
    <mergeCell ref="A7:H7"/>
    <mergeCell ref="A9:H9"/>
    <mergeCell ref="A10:H10"/>
    <mergeCell ref="A12:H12"/>
  </mergeCells>
  <phoneticPr fontId="81" type="noConversion"/>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U54"/>
  <sheetViews>
    <sheetView view="pageBreakPreview" topLeftCell="A46" zoomScale="70" zoomScaleSheetLayoutView="70" workbookViewId="0">
      <selection activeCell="J51" sqref="J51"/>
    </sheetView>
  </sheetViews>
  <sheetFormatPr defaultColWidth="0" defaultRowHeight="15.75" x14ac:dyDescent="0.25"/>
  <cols>
    <col min="1" max="1" width="9.140625" style="307" customWidth="1"/>
    <col min="2" max="2" width="37.7109375" style="307" customWidth="1"/>
    <col min="3" max="4" width="14" style="307" customWidth="1"/>
    <col min="5" max="6" width="14" style="307" hidden="1" customWidth="1"/>
    <col min="7" max="9" width="14" style="307" customWidth="1"/>
    <col min="10" max="10" width="18.28515625" style="307" customWidth="1"/>
    <col min="11" max="11" width="64.85546875" style="307" customWidth="1"/>
    <col min="12" max="12" width="32.28515625" style="307" customWidth="1"/>
    <col min="13" max="252" width="9.140625" style="307" customWidth="1"/>
    <col min="253" max="253" width="37.7109375" style="307" customWidth="1"/>
    <col min="254" max="254" width="9.140625" style="307" customWidth="1"/>
    <col min="255" max="255" width="12.85546875" style="307" customWidth="1"/>
    <col min="256" max="16384" width="9.140625" style="307" hidden="1"/>
  </cols>
  <sheetData>
    <row r="1" spans="1:44" ht="18.75" x14ac:dyDescent="0.25">
      <c r="L1" s="286" t="s">
        <v>70</v>
      </c>
    </row>
    <row r="2" spans="1:44" ht="18.75" x14ac:dyDescent="0.3">
      <c r="L2" s="287" t="s">
        <v>11</v>
      </c>
    </row>
    <row r="3" spans="1:44" ht="18.75" x14ac:dyDescent="0.3">
      <c r="L3" s="287" t="s">
        <v>69</v>
      </c>
    </row>
    <row r="4" spans="1:44" ht="18.75" x14ac:dyDescent="0.3">
      <c r="K4" s="287"/>
    </row>
    <row r="5" spans="1:44" x14ac:dyDescent="0.25">
      <c r="A5" s="363" t="str">
        <f>'2. паспорт  ТП'!A4:S4</f>
        <v>Год раскрытия информации: 2025 год</v>
      </c>
      <c r="B5" s="363"/>
      <c r="C5" s="363"/>
      <c r="D5" s="363"/>
      <c r="E5" s="363"/>
      <c r="F5" s="363"/>
      <c r="G5" s="363"/>
      <c r="H5" s="363"/>
      <c r="I5" s="363"/>
      <c r="J5" s="363"/>
      <c r="K5" s="363"/>
      <c r="L5" s="363"/>
      <c r="M5" s="308"/>
      <c r="N5" s="308"/>
      <c r="O5" s="308"/>
      <c r="P5" s="308"/>
      <c r="Q5" s="308"/>
      <c r="R5" s="308"/>
      <c r="S5" s="308"/>
      <c r="T5" s="308"/>
      <c r="U5" s="308"/>
      <c r="V5" s="308"/>
      <c r="W5" s="308"/>
      <c r="X5" s="308"/>
      <c r="Y5" s="308"/>
      <c r="Z5" s="308"/>
      <c r="AA5" s="308"/>
      <c r="AB5" s="308"/>
      <c r="AC5" s="308"/>
      <c r="AD5" s="308"/>
      <c r="AE5" s="308"/>
      <c r="AF5" s="308"/>
      <c r="AG5" s="308"/>
      <c r="AH5" s="308"/>
      <c r="AI5" s="308"/>
      <c r="AJ5" s="308"/>
      <c r="AK5" s="308"/>
      <c r="AL5" s="308"/>
      <c r="AM5" s="308"/>
      <c r="AN5" s="308"/>
      <c r="AO5" s="308"/>
      <c r="AP5" s="308"/>
      <c r="AQ5" s="308"/>
      <c r="AR5" s="308"/>
    </row>
    <row r="6" spans="1:44" ht="18.75" x14ac:dyDescent="0.3">
      <c r="K6" s="287"/>
    </row>
    <row r="7" spans="1:44" ht="18.75" x14ac:dyDescent="0.25">
      <c r="A7" s="421" t="s">
        <v>10</v>
      </c>
      <c r="B7" s="421"/>
      <c r="C7" s="421"/>
      <c r="D7" s="421"/>
      <c r="E7" s="421"/>
      <c r="F7" s="421"/>
      <c r="G7" s="421"/>
      <c r="H7" s="421"/>
      <c r="I7" s="421"/>
      <c r="J7" s="421"/>
      <c r="K7" s="421"/>
      <c r="L7" s="421"/>
    </row>
    <row r="8" spans="1:44" ht="18.75" x14ac:dyDescent="0.25">
      <c r="A8" s="421"/>
      <c r="B8" s="421"/>
      <c r="C8" s="421"/>
      <c r="D8" s="421"/>
      <c r="E8" s="421"/>
      <c r="F8" s="421"/>
      <c r="G8" s="421"/>
      <c r="H8" s="421"/>
      <c r="I8" s="421"/>
      <c r="J8" s="421"/>
      <c r="K8" s="421"/>
      <c r="L8" s="421"/>
    </row>
    <row r="9" spans="1:44" x14ac:dyDescent="0.25">
      <c r="A9" s="429" t="str">
        <f>'1. паспорт местоположение'!A9:C9</f>
        <v xml:space="preserve">Акционерное общество "Калининградская генерирующая компания" </v>
      </c>
      <c r="B9" s="429"/>
      <c r="C9" s="429"/>
      <c r="D9" s="429"/>
      <c r="E9" s="429"/>
      <c r="F9" s="429"/>
      <c r="G9" s="429"/>
      <c r="H9" s="429"/>
      <c r="I9" s="429"/>
      <c r="J9" s="429"/>
      <c r="K9" s="429"/>
      <c r="L9" s="429"/>
    </row>
    <row r="10" spans="1:44" x14ac:dyDescent="0.25">
      <c r="A10" s="430" t="s">
        <v>9</v>
      </c>
      <c r="B10" s="430"/>
      <c r="C10" s="430"/>
      <c r="D10" s="430"/>
      <c r="E10" s="430"/>
      <c r="F10" s="430"/>
      <c r="G10" s="430"/>
      <c r="H10" s="430"/>
      <c r="I10" s="430"/>
      <c r="J10" s="430"/>
      <c r="K10" s="430"/>
      <c r="L10" s="430"/>
    </row>
    <row r="11" spans="1:44" ht="18.75" x14ac:dyDescent="0.25">
      <c r="A11" s="421"/>
      <c r="B11" s="421"/>
      <c r="C11" s="421"/>
      <c r="D11" s="421"/>
      <c r="E11" s="421"/>
      <c r="F11" s="421"/>
      <c r="G11" s="421"/>
      <c r="H11" s="421"/>
      <c r="I11" s="421"/>
      <c r="J11" s="421"/>
      <c r="K11" s="421"/>
      <c r="L11" s="421"/>
    </row>
    <row r="12" spans="1:44" x14ac:dyDescent="0.25">
      <c r="A12" s="429" t="str">
        <f>'1. паспорт местоположение'!A12:C12</f>
        <v>N_KGK_20</v>
      </c>
      <c r="B12" s="429"/>
      <c r="C12" s="429"/>
      <c r="D12" s="429"/>
      <c r="E12" s="429"/>
      <c r="F12" s="429"/>
      <c r="G12" s="429"/>
      <c r="H12" s="429"/>
      <c r="I12" s="429"/>
      <c r="J12" s="429"/>
      <c r="K12" s="429"/>
      <c r="L12" s="429"/>
    </row>
    <row r="13" spans="1:44" x14ac:dyDescent="0.25">
      <c r="A13" s="430" t="s">
        <v>8</v>
      </c>
      <c r="B13" s="430"/>
      <c r="C13" s="430"/>
      <c r="D13" s="430"/>
      <c r="E13" s="430"/>
      <c r="F13" s="430"/>
      <c r="G13" s="430"/>
      <c r="H13" s="430"/>
      <c r="I13" s="430"/>
      <c r="J13" s="430"/>
      <c r="K13" s="430"/>
      <c r="L13" s="430"/>
    </row>
    <row r="14" spans="1:44" ht="18.75" x14ac:dyDescent="0.25">
      <c r="A14" s="431"/>
      <c r="B14" s="431"/>
      <c r="C14" s="431"/>
      <c r="D14" s="431"/>
      <c r="E14" s="431"/>
      <c r="F14" s="431"/>
      <c r="G14" s="431"/>
      <c r="H14" s="431"/>
      <c r="I14" s="431"/>
      <c r="J14" s="431"/>
      <c r="K14" s="431"/>
      <c r="L14" s="431"/>
    </row>
    <row r="15" spans="1:44" x14ac:dyDescent="0.25">
      <c r="A15" s="429" t="str">
        <f>'1. паспорт местоположение'!A15</f>
        <v>Техническое перевооружение службы тепловых сетей (ГТЭЦ) покупка грузового автомобиля с КМУ</v>
      </c>
      <c r="B15" s="429"/>
      <c r="C15" s="429"/>
      <c r="D15" s="429"/>
      <c r="E15" s="429"/>
      <c r="F15" s="429"/>
      <c r="G15" s="429"/>
      <c r="H15" s="429"/>
      <c r="I15" s="429"/>
      <c r="J15" s="429"/>
      <c r="K15" s="429"/>
      <c r="L15" s="429"/>
    </row>
    <row r="16" spans="1:44" x14ac:dyDescent="0.25">
      <c r="A16" s="430" t="s">
        <v>7</v>
      </c>
      <c r="B16" s="430"/>
      <c r="C16" s="430"/>
      <c r="D16" s="430"/>
      <c r="E16" s="430"/>
      <c r="F16" s="430"/>
      <c r="G16" s="430"/>
      <c r="H16" s="430"/>
      <c r="I16" s="430"/>
      <c r="J16" s="430"/>
      <c r="K16" s="430"/>
      <c r="L16" s="430"/>
    </row>
    <row r="17" spans="1:12" ht="15.75" customHeight="1" x14ac:dyDescent="0.25">
      <c r="L17" s="309"/>
    </row>
    <row r="18" spans="1:12" x14ac:dyDescent="0.25">
      <c r="K18" s="310"/>
    </row>
    <row r="19" spans="1:12" ht="15.75" customHeight="1" x14ac:dyDescent="0.25">
      <c r="A19" s="432" t="s">
        <v>508</v>
      </c>
      <c r="B19" s="432"/>
      <c r="C19" s="432"/>
      <c r="D19" s="432"/>
      <c r="E19" s="432"/>
      <c r="F19" s="432"/>
      <c r="G19" s="432"/>
      <c r="H19" s="432"/>
      <c r="I19" s="432"/>
      <c r="J19" s="432"/>
      <c r="K19" s="432"/>
      <c r="L19" s="432"/>
    </row>
    <row r="20" spans="1:12" x14ac:dyDescent="0.25">
      <c r="A20" s="311"/>
      <c r="B20" s="311"/>
    </row>
    <row r="21" spans="1:12" ht="28.5" customHeight="1" x14ac:dyDescent="0.25">
      <c r="A21" s="420" t="s">
        <v>228</v>
      </c>
      <c r="B21" s="420" t="s">
        <v>227</v>
      </c>
      <c r="C21" s="426" t="s">
        <v>439</v>
      </c>
      <c r="D21" s="426"/>
      <c r="E21" s="426"/>
      <c r="F21" s="426"/>
      <c r="G21" s="426"/>
      <c r="H21" s="426"/>
      <c r="I21" s="420" t="s">
        <v>226</v>
      </c>
      <c r="J21" s="423" t="s">
        <v>441</v>
      </c>
      <c r="K21" s="420" t="s">
        <v>225</v>
      </c>
      <c r="L21" s="422" t="s">
        <v>440</v>
      </c>
    </row>
    <row r="22" spans="1:12" ht="58.5" customHeight="1" x14ac:dyDescent="0.25">
      <c r="A22" s="420"/>
      <c r="B22" s="420"/>
      <c r="C22" s="425" t="s">
        <v>3</v>
      </c>
      <c r="D22" s="425"/>
      <c r="E22" s="312"/>
      <c r="F22" s="313"/>
      <c r="G22" s="427" t="s">
        <v>2</v>
      </c>
      <c r="H22" s="428"/>
      <c r="I22" s="420"/>
      <c r="J22" s="424"/>
      <c r="K22" s="420"/>
      <c r="L22" s="422"/>
    </row>
    <row r="23" spans="1:12" ht="31.5" x14ac:dyDescent="0.25">
      <c r="A23" s="420"/>
      <c r="B23" s="420"/>
      <c r="C23" s="314" t="s">
        <v>224</v>
      </c>
      <c r="D23" s="314" t="s">
        <v>223</v>
      </c>
      <c r="E23" s="314" t="s">
        <v>224</v>
      </c>
      <c r="F23" s="314" t="s">
        <v>223</v>
      </c>
      <c r="G23" s="314" t="s">
        <v>224</v>
      </c>
      <c r="H23" s="314" t="s">
        <v>223</v>
      </c>
      <c r="I23" s="420"/>
      <c r="J23" s="425"/>
      <c r="K23" s="420"/>
      <c r="L23" s="422"/>
    </row>
    <row r="24" spans="1:12" x14ac:dyDescent="0.25">
      <c r="A24" s="315">
        <v>1</v>
      </c>
      <c r="B24" s="315">
        <v>2</v>
      </c>
      <c r="C24" s="314">
        <v>3</v>
      </c>
      <c r="D24" s="314">
        <v>4</v>
      </c>
      <c r="E24" s="314">
        <v>5</v>
      </c>
      <c r="F24" s="314">
        <v>6</v>
      </c>
      <c r="G24" s="314">
        <v>7</v>
      </c>
      <c r="H24" s="314">
        <v>8</v>
      </c>
      <c r="I24" s="314">
        <v>9</v>
      </c>
      <c r="J24" s="314">
        <v>10</v>
      </c>
      <c r="K24" s="314">
        <v>11</v>
      </c>
      <c r="L24" s="314">
        <v>12</v>
      </c>
    </row>
    <row r="25" spans="1:12" ht="31.5" x14ac:dyDescent="0.25">
      <c r="A25" s="314">
        <v>1</v>
      </c>
      <c r="B25" s="316" t="s">
        <v>222</v>
      </c>
      <c r="C25" s="316"/>
      <c r="D25" s="317"/>
      <c r="E25" s="317"/>
      <c r="F25" s="317"/>
      <c r="G25" s="317"/>
      <c r="H25" s="317"/>
      <c r="I25" s="317"/>
      <c r="J25" s="317"/>
      <c r="K25" s="318"/>
      <c r="L25" s="319"/>
    </row>
    <row r="26" spans="1:12" ht="21.75" customHeight="1" x14ac:dyDescent="0.25">
      <c r="A26" s="314" t="s">
        <v>221</v>
      </c>
      <c r="B26" s="320" t="s">
        <v>446</v>
      </c>
      <c r="C26" s="321" t="s">
        <v>543</v>
      </c>
      <c r="D26" s="321" t="s">
        <v>543</v>
      </c>
      <c r="E26" s="317"/>
      <c r="F26" s="317"/>
      <c r="G26" s="321" t="s">
        <v>592</v>
      </c>
      <c r="H26" s="321" t="s">
        <v>592</v>
      </c>
      <c r="I26" s="321" t="s">
        <v>592</v>
      </c>
      <c r="J26" s="321" t="s">
        <v>592</v>
      </c>
      <c r="K26" s="321" t="s">
        <v>592</v>
      </c>
      <c r="L26" s="321" t="s">
        <v>592</v>
      </c>
    </row>
    <row r="27" spans="1:12" ht="39" customHeight="1" x14ac:dyDescent="0.25">
      <c r="A27" s="314" t="s">
        <v>220</v>
      </c>
      <c r="B27" s="320" t="s">
        <v>448</v>
      </c>
      <c r="C27" s="321" t="s">
        <v>543</v>
      </c>
      <c r="D27" s="321" t="s">
        <v>543</v>
      </c>
      <c r="E27" s="317"/>
      <c r="F27" s="317"/>
      <c r="G27" s="321" t="s">
        <v>592</v>
      </c>
      <c r="H27" s="321" t="s">
        <v>592</v>
      </c>
      <c r="I27" s="321" t="s">
        <v>592</v>
      </c>
      <c r="J27" s="321" t="s">
        <v>592</v>
      </c>
      <c r="K27" s="321" t="s">
        <v>592</v>
      </c>
      <c r="L27" s="321" t="s">
        <v>592</v>
      </c>
    </row>
    <row r="28" spans="1:12" ht="70.5" customHeight="1" x14ac:dyDescent="0.25">
      <c r="A28" s="314" t="s">
        <v>447</v>
      </c>
      <c r="B28" s="320" t="s">
        <v>452</v>
      </c>
      <c r="C28" s="321" t="s">
        <v>543</v>
      </c>
      <c r="D28" s="321" t="s">
        <v>543</v>
      </c>
      <c r="E28" s="317"/>
      <c r="F28" s="317"/>
      <c r="G28" s="321" t="s">
        <v>592</v>
      </c>
      <c r="H28" s="321" t="s">
        <v>592</v>
      </c>
      <c r="I28" s="321" t="s">
        <v>592</v>
      </c>
      <c r="J28" s="321" t="s">
        <v>592</v>
      </c>
      <c r="K28" s="321" t="s">
        <v>592</v>
      </c>
      <c r="L28" s="321" t="s">
        <v>592</v>
      </c>
    </row>
    <row r="29" spans="1:12" ht="54" customHeight="1" x14ac:dyDescent="0.25">
      <c r="A29" s="314" t="s">
        <v>219</v>
      </c>
      <c r="B29" s="320" t="s">
        <v>451</v>
      </c>
      <c r="C29" s="321" t="s">
        <v>543</v>
      </c>
      <c r="D29" s="321" t="s">
        <v>543</v>
      </c>
      <c r="E29" s="317"/>
      <c r="F29" s="317"/>
      <c r="G29" s="321" t="s">
        <v>592</v>
      </c>
      <c r="H29" s="321" t="s">
        <v>592</v>
      </c>
      <c r="I29" s="321" t="s">
        <v>592</v>
      </c>
      <c r="J29" s="321" t="s">
        <v>592</v>
      </c>
      <c r="K29" s="321" t="s">
        <v>592</v>
      </c>
      <c r="L29" s="321" t="s">
        <v>592</v>
      </c>
    </row>
    <row r="30" spans="1:12" ht="42" customHeight="1" x14ac:dyDescent="0.25">
      <c r="A30" s="314" t="s">
        <v>218</v>
      </c>
      <c r="B30" s="320" t="s">
        <v>453</v>
      </c>
      <c r="C30" s="321" t="s">
        <v>543</v>
      </c>
      <c r="D30" s="321" t="s">
        <v>543</v>
      </c>
      <c r="E30" s="317"/>
      <c r="F30" s="317"/>
      <c r="G30" s="321" t="s">
        <v>592</v>
      </c>
      <c r="H30" s="321" t="s">
        <v>592</v>
      </c>
      <c r="I30" s="321" t="s">
        <v>592</v>
      </c>
      <c r="J30" s="321" t="s">
        <v>592</v>
      </c>
      <c r="K30" s="321" t="s">
        <v>592</v>
      </c>
      <c r="L30" s="321" t="s">
        <v>592</v>
      </c>
    </row>
    <row r="31" spans="1:12" ht="37.5" customHeight="1" x14ac:dyDescent="0.25">
      <c r="A31" s="314" t="s">
        <v>217</v>
      </c>
      <c r="B31" s="322" t="s">
        <v>449</v>
      </c>
      <c r="C31" s="321" t="s">
        <v>543</v>
      </c>
      <c r="D31" s="321" t="s">
        <v>543</v>
      </c>
      <c r="E31" s="317"/>
      <c r="F31" s="317"/>
      <c r="G31" s="321" t="s">
        <v>592</v>
      </c>
      <c r="H31" s="321" t="s">
        <v>592</v>
      </c>
      <c r="I31" s="321" t="s">
        <v>592</v>
      </c>
      <c r="J31" s="321" t="s">
        <v>592</v>
      </c>
      <c r="K31" s="321" t="s">
        <v>592</v>
      </c>
      <c r="L31" s="321" t="s">
        <v>592</v>
      </c>
    </row>
    <row r="32" spans="1:12" ht="31.5" x14ac:dyDescent="0.25">
      <c r="A32" s="314" t="s">
        <v>215</v>
      </c>
      <c r="B32" s="322" t="s">
        <v>454</v>
      </c>
      <c r="C32" s="321" t="s">
        <v>543</v>
      </c>
      <c r="D32" s="321" t="s">
        <v>543</v>
      </c>
      <c r="E32" s="317"/>
      <c r="F32" s="317"/>
      <c r="G32" s="321" t="s">
        <v>592</v>
      </c>
      <c r="H32" s="321" t="s">
        <v>592</v>
      </c>
      <c r="I32" s="321" t="s">
        <v>592</v>
      </c>
      <c r="J32" s="321" t="s">
        <v>592</v>
      </c>
      <c r="K32" s="321" t="s">
        <v>592</v>
      </c>
      <c r="L32" s="321" t="s">
        <v>592</v>
      </c>
    </row>
    <row r="33" spans="1:12" ht="37.5" customHeight="1" x14ac:dyDescent="0.25">
      <c r="A33" s="314" t="s">
        <v>465</v>
      </c>
      <c r="B33" s="322" t="s">
        <v>379</v>
      </c>
      <c r="C33" s="321" t="s">
        <v>543</v>
      </c>
      <c r="D33" s="321" t="s">
        <v>543</v>
      </c>
      <c r="E33" s="317"/>
      <c r="F33" s="317"/>
      <c r="G33" s="321" t="s">
        <v>592</v>
      </c>
      <c r="H33" s="321" t="s">
        <v>592</v>
      </c>
      <c r="I33" s="321" t="s">
        <v>592</v>
      </c>
      <c r="J33" s="321" t="s">
        <v>592</v>
      </c>
      <c r="K33" s="321" t="s">
        <v>592</v>
      </c>
      <c r="L33" s="321" t="s">
        <v>592</v>
      </c>
    </row>
    <row r="34" spans="1:12" ht="47.25" customHeight="1" x14ac:dyDescent="0.25">
      <c r="A34" s="314" t="s">
        <v>466</v>
      </c>
      <c r="B34" s="322" t="s">
        <v>458</v>
      </c>
      <c r="C34" s="321" t="s">
        <v>543</v>
      </c>
      <c r="D34" s="321" t="s">
        <v>543</v>
      </c>
      <c r="E34" s="323"/>
      <c r="F34" s="323"/>
      <c r="G34" s="321" t="s">
        <v>592</v>
      </c>
      <c r="H34" s="321" t="s">
        <v>592</v>
      </c>
      <c r="I34" s="321" t="s">
        <v>592</v>
      </c>
      <c r="J34" s="321" t="s">
        <v>592</v>
      </c>
      <c r="K34" s="321" t="s">
        <v>592</v>
      </c>
      <c r="L34" s="321" t="s">
        <v>592</v>
      </c>
    </row>
    <row r="35" spans="1:12" ht="49.5" customHeight="1" x14ac:dyDescent="0.25">
      <c r="A35" s="314" t="s">
        <v>467</v>
      </c>
      <c r="B35" s="322" t="s">
        <v>216</v>
      </c>
      <c r="C35" s="321" t="s">
        <v>543</v>
      </c>
      <c r="D35" s="321" t="s">
        <v>543</v>
      </c>
      <c r="E35" s="323"/>
      <c r="F35" s="323"/>
      <c r="G35" s="321" t="s">
        <v>592</v>
      </c>
      <c r="H35" s="321" t="s">
        <v>592</v>
      </c>
      <c r="I35" s="321" t="s">
        <v>592</v>
      </c>
      <c r="J35" s="321" t="s">
        <v>592</v>
      </c>
      <c r="K35" s="321" t="s">
        <v>592</v>
      </c>
      <c r="L35" s="321" t="s">
        <v>592</v>
      </c>
    </row>
    <row r="36" spans="1:12" ht="37.5" customHeight="1" x14ac:dyDescent="0.25">
      <c r="A36" s="314" t="s">
        <v>468</v>
      </c>
      <c r="B36" s="322" t="s">
        <v>450</v>
      </c>
      <c r="C36" s="321" t="s">
        <v>543</v>
      </c>
      <c r="D36" s="321" t="s">
        <v>543</v>
      </c>
      <c r="E36" s="324"/>
      <c r="F36" s="325"/>
      <c r="G36" s="321" t="s">
        <v>592</v>
      </c>
      <c r="H36" s="321" t="s">
        <v>592</v>
      </c>
      <c r="I36" s="321" t="s">
        <v>592</v>
      </c>
      <c r="J36" s="321" t="s">
        <v>592</v>
      </c>
      <c r="K36" s="321" t="s">
        <v>592</v>
      </c>
      <c r="L36" s="321" t="s">
        <v>592</v>
      </c>
    </row>
    <row r="37" spans="1:12" x14ac:dyDescent="0.25">
      <c r="A37" s="314" t="s">
        <v>469</v>
      </c>
      <c r="B37" s="322" t="s">
        <v>214</v>
      </c>
      <c r="C37" s="321" t="s">
        <v>543</v>
      </c>
      <c r="D37" s="321" t="s">
        <v>543</v>
      </c>
      <c r="E37" s="324"/>
      <c r="F37" s="325"/>
      <c r="G37" s="321" t="s">
        <v>592</v>
      </c>
      <c r="H37" s="321" t="s">
        <v>592</v>
      </c>
      <c r="I37" s="321" t="s">
        <v>592</v>
      </c>
      <c r="J37" s="321" t="s">
        <v>592</v>
      </c>
      <c r="K37" s="321" t="s">
        <v>592</v>
      </c>
      <c r="L37" s="321" t="s">
        <v>592</v>
      </c>
    </row>
    <row r="38" spans="1:12" x14ac:dyDescent="0.25">
      <c r="A38" s="314" t="s">
        <v>470</v>
      </c>
      <c r="B38" s="316" t="s">
        <v>213</v>
      </c>
      <c r="C38" s="318"/>
      <c r="D38" s="318"/>
      <c r="E38" s="318"/>
      <c r="F38" s="318"/>
      <c r="G38" s="321" t="s">
        <v>592</v>
      </c>
      <c r="H38" s="321" t="s">
        <v>592</v>
      </c>
      <c r="I38" s="321" t="s">
        <v>592</v>
      </c>
      <c r="J38" s="321" t="s">
        <v>592</v>
      </c>
      <c r="K38" s="321" t="s">
        <v>592</v>
      </c>
      <c r="L38" s="321" t="s">
        <v>592</v>
      </c>
    </row>
    <row r="39" spans="1:12" ht="63" x14ac:dyDescent="0.25">
      <c r="A39" s="314">
        <v>2</v>
      </c>
      <c r="B39" s="322" t="s">
        <v>455</v>
      </c>
      <c r="C39" s="321" t="s">
        <v>543</v>
      </c>
      <c r="D39" s="321" t="s">
        <v>543</v>
      </c>
      <c r="E39" s="318"/>
      <c r="F39" s="318"/>
      <c r="G39" s="321" t="s">
        <v>592</v>
      </c>
      <c r="H39" s="321" t="s">
        <v>592</v>
      </c>
      <c r="I39" s="321" t="s">
        <v>592</v>
      </c>
      <c r="J39" s="321" t="s">
        <v>592</v>
      </c>
      <c r="K39" s="321" t="s">
        <v>592</v>
      </c>
      <c r="L39" s="321" t="s">
        <v>592</v>
      </c>
    </row>
    <row r="40" spans="1:12" ht="33.75" customHeight="1" x14ac:dyDescent="0.25">
      <c r="A40" s="314" t="s">
        <v>212</v>
      </c>
      <c r="B40" s="322" t="s">
        <v>457</v>
      </c>
      <c r="C40" s="321">
        <v>2025</v>
      </c>
      <c r="D40" s="321">
        <v>2025</v>
      </c>
      <c r="E40" s="318"/>
      <c r="F40" s="318"/>
      <c r="G40" s="321" t="s">
        <v>592</v>
      </c>
      <c r="H40" s="321" t="s">
        <v>592</v>
      </c>
      <c r="I40" s="321" t="s">
        <v>592</v>
      </c>
      <c r="J40" s="321" t="s">
        <v>592</v>
      </c>
      <c r="K40" s="321" t="s">
        <v>592</v>
      </c>
      <c r="L40" s="321" t="s">
        <v>592</v>
      </c>
    </row>
    <row r="41" spans="1:12" ht="63" customHeight="1" x14ac:dyDescent="0.25">
      <c r="A41" s="314" t="s">
        <v>211</v>
      </c>
      <c r="B41" s="316" t="s">
        <v>539</v>
      </c>
      <c r="C41" s="326"/>
      <c r="D41" s="326"/>
      <c r="E41" s="318"/>
      <c r="F41" s="318"/>
      <c r="G41" s="321" t="s">
        <v>592</v>
      </c>
      <c r="H41" s="321" t="s">
        <v>592</v>
      </c>
      <c r="I41" s="321" t="s">
        <v>592</v>
      </c>
      <c r="J41" s="321" t="s">
        <v>592</v>
      </c>
      <c r="K41" s="321" t="s">
        <v>592</v>
      </c>
      <c r="L41" s="321" t="s">
        <v>592</v>
      </c>
    </row>
    <row r="42" spans="1:12" ht="58.5" customHeight="1" x14ac:dyDescent="0.25">
      <c r="A42" s="314">
        <v>3</v>
      </c>
      <c r="B42" s="322" t="s">
        <v>456</v>
      </c>
      <c r="C42" s="321" t="s">
        <v>543</v>
      </c>
      <c r="D42" s="321" t="s">
        <v>543</v>
      </c>
      <c r="E42" s="318"/>
      <c r="F42" s="318"/>
      <c r="G42" s="321" t="s">
        <v>592</v>
      </c>
      <c r="H42" s="321" t="s">
        <v>592</v>
      </c>
      <c r="I42" s="321" t="s">
        <v>592</v>
      </c>
      <c r="J42" s="321" t="s">
        <v>592</v>
      </c>
      <c r="K42" s="321" t="s">
        <v>592</v>
      </c>
      <c r="L42" s="321" t="s">
        <v>592</v>
      </c>
    </row>
    <row r="43" spans="1:12" ht="34.5" customHeight="1" x14ac:dyDescent="0.25">
      <c r="A43" s="314" t="s">
        <v>210</v>
      </c>
      <c r="B43" s="322" t="s">
        <v>208</v>
      </c>
      <c r="C43" s="321" t="s">
        <v>543</v>
      </c>
      <c r="D43" s="321" t="s">
        <v>543</v>
      </c>
      <c r="E43" s="318"/>
      <c r="F43" s="318"/>
      <c r="G43" s="321" t="s">
        <v>592</v>
      </c>
      <c r="H43" s="321" t="s">
        <v>592</v>
      </c>
      <c r="I43" s="321" t="s">
        <v>592</v>
      </c>
      <c r="J43" s="321" t="s">
        <v>592</v>
      </c>
      <c r="K43" s="321" t="s">
        <v>592</v>
      </c>
      <c r="L43" s="321" t="s">
        <v>592</v>
      </c>
    </row>
    <row r="44" spans="1:12" ht="24.75" customHeight="1" x14ac:dyDescent="0.25">
      <c r="A44" s="314" t="s">
        <v>209</v>
      </c>
      <c r="B44" s="322" t="s">
        <v>206</v>
      </c>
      <c r="C44" s="321" t="s">
        <v>543</v>
      </c>
      <c r="D44" s="321" t="s">
        <v>543</v>
      </c>
      <c r="E44" s="318"/>
      <c r="F44" s="318"/>
      <c r="G44" s="321" t="s">
        <v>592</v>
      </c>
      <c r="H44" s="321" t="s">
        <v>592</v>
      </c>
      <c r="I44" s="321" t="s">
        <v>592</v>
      </c>
      <c r="J44" s="321" t="s">
        <v>592</v>
      </c>
      <c r="K44" s="321" t="s">
        <v>592</v>
      </c>
      <c r="L44" s="321" t="s">
        <v>592</v>
      </c>
    </row>
    <row r="45" spans="1:12" ht="90.75" customHeight="1" x14ac:dyDescent="0.25">
      <c r="A45" s="314" t="s">
        <v>207</v>
      </c>
      <c r="B45" s="322" t="s">
        <v>461</v>
      </c>
      <c r="C45" s="321" t="s">
        <v>543</v>
      </c>
      <c r="D45" s="321" t="s">
        <v>543</v>
      </c>
      <c r="E45" s="318"/>
      <c r="F45" s="318"/>
      <c r="G45" s="321" t="s">
        <v>592</v>
      </c>
      <c r="H45" s="321" t="s">
        <v>592</v>
      </c>
      <c r="I45" s="321" t="s">
        <v>592</v>
      </c>
      <c r="J45" s="321" t="s">
        <v>592</v>
      </c>
      <c r="K45" s="321" t="s">
        <v>592</v>
      </c>
      <c r="L45" s="321" t="s">
        <v>592</v>
      </c>
    </row>
    <row r="46" spans="1:12" ht="167.25" customHeight="1" x14ac:dyDescent="0.25">
      <c r="A46" s="314" t="s">
        <v>205</v>
      </c>
      <c r="B46" s="322" t="s">
        <v>459</v>
      </c>
      <c r="C46" s="321" t="s">
        <v>543</v>
      </c>
      <c r="D46" s="321" t="s">
        <v>543</v>
      </c>
      <c r="E46" s="318"/>
      <c r="F46" s="318"/>
      <c r="G46" s="321" t="s">
        <v>592</v>
      </c>
      <c r="H46" s="321" t="s">
        <v>592</v>
      </c>
      <c r="I46" s="321" t="s">
        <v>592</v>
      </c>
      <c r="J46" s="321" t="s">
        <v>592</v>
      </c>
      <c r="K46" s="321" t="s">
        <v>592</v>
      </c>
      <c r="L46" s="321" t="s">
        <v>592</v>
      </c>
    </row>
    <row r="47" spans="1:12" ht="30.75" customHeight="1" x14ac:dyDescent="0.25">
      <c r="A47" s="314" t="s">
        <v>203</v>
      </c>
      <c r="B47" s="322" t="s">
        <v>204</v>
      </c>
      <c r="C47" s="321" t="s">
        <v>543</v>
      </c>
      <c r="D47" s="321" t="s">
        <v>543</v>
      </c>
      <c r="E47" s="318"/>
      <c r="F47" s="318"/>
      <c r="G47" s="321" t="s">
        <v>592</v>
      </c>
      <c r="H47" s="321" t="s">
        <v>592</v>
      </c>
      <c r="I47" s="321" t="s">
        <v>592</v>
      </c>
      <c r="J47" s="321" t="s">
        <v>592</v>
      </c>
      <c r="K47" s="321" t="s">
        <v>592</v>
      </c>
      <c r="L47" s="321" t="s">
        <v>592</v>
      </c>
    </row>
    <row r="48" spans="1:12" ht="37.5" customHeight="1" x14ac:dyDescent="0.25">
      <c r="A48" s="314" t="s">
        <v>471</v>
      </c>
      <c r="B48" s="316" t="s">
        <v>202</v>
      </c>
      <c r="C48" s="326"/>
      <c r="D48" s="326"/>
      <c r="E48" s="318"/>
      <c r="F48" s="318"/>
      <c r="G48" s="321" t="s">
        <v>592</v>
      </c>
      <c r="H48" s="321" t="s">
        <v>592</v>
      </c>
      <c r="I48" s="321" t="s">
        <v>592</v>
      </c>
      <c r="J48" s="321" t="s">
        <v>592</v>
      </c>
      <c r="K48" s="321" t="s">
        <v>592</v>
      </c>
      <c r="L48" s="321" t="s">
        <v>592</v>
      </c>
    </row>
    <row r="49" spans="1:12" ht="35.25" customHeight="1" x14ac:dyDescent="0.25">
      <c r="A49" s="314">
        <v>4</v>
      </c>
      <c r="B49" s="322" t="s">
        <v>200</v>
      </c>
      <c r="C49" s="321" t="s">
        <v>543</v>
      </c>
      <c r="D49" s="321" t="s">
        <v>543</v>
      </c>
      <c r="E49" s="318"/>
      <c r="F49" s="318"/>
      <c r="G49" s="321" t="s">
        <v>592</v>
      </c>
      <c r="H49" s="321" t="s">
        <v>592</v>
      </c>
      <c r="I49" s="321" t="s">
        <v>592</v>
      </c>
      <c r="J49" s="321" t="s">
        <v>592</v>
      </c>
      <c r="K49" s="321" t="s">
        <v>592</v>
      </c>
      <c r="L49" s="321" t="s">
        <v>592</v>
      </c>
    </row>
    <row r="50" spans="1:12" ht="86.25" customHeight="1" x14ac:dyDescent="0.25">
      <c r="A50" s="314" t="s">
        <v>201</v>
      </c>
      <c r="B50" s="322" t="s">
        <v>460</v>
      </c>
      <c r="C50" s="321" t="s">
        <v>543</v>
      </c>
      <c r="D50" s="321" t="s">
        <v>543</v>
      </c>
      <c r="E50" s="318"/>
      <c r="F50" s="318"/>
      <c r="G50" s="321" t="s">
        <v>592</v>
      </c>
      <c r="H50" s="321" t="s">
        <v>592</v>
      </c>
      <c r="I50" s="321" t="s">
        <v>592</v>
      </c>
      <c r="J50" s="321" t="s">
        <v>592</v>
      </c>
      <c r="K50" s="321" t="s">
        <v>592</v>
      </c>
      <c r="L50" s="321" t="s">
        <v>592</v>
      </c>
    </row>
    <row r="51" spans="1:12" ht="77.25" customHeight="1" x14ac:dyDescent="0.25">
      <c r="A51" s="314" t="s">
        <v>199</v>
      </c>
      <c r="B51" s="322" t="s">
        <v>462</v>
      </c>
      <c r="C51" s="321" t="s">
        <v>543</v>
      </c>
      <c r="D51" s="321" t="s">
        <v>543</v>
      </c>
      <c r="E51" s="318"/>
      <c r="F51" s="318"/>
      <c r="G51" s="321" t="s">
        <v>592</v>
      </c>
      <c r="H51" s="321" t="s">
        <v>592</v>
      </c>
      <c r="I51" s="321" t="s">
        <v>592</v>
      </c>
      <c r="J51" s="321" t="s">
        <v>592</v>
      </c>
      <c r="K51" s="321" t="s">
        <v>592</v>
      </c>
      <c r="L51" s="321" t="s">
        <v>592</v>
      </c>
    </row>
    <row r="52" spans="1:12" ht="71.25" customHeight="1" x14ac:dyDescent="0.25">
      <c r="A52" s="314" t="s">
        <v>197</v>
      </c>
      <c r="B52" s="322" t="s">
        <v>198</v>
      </c>
      <c r="C52" s="321" t="s">
        <v>543</v>
      </c>
      <c r="D52" s="321" t="s">
        <v>543</v>
      </c>
      <c r="E52" s="318"/>
      <c r="F52" s="318"/>
      <c r="G52" s="321" t="s">
        <v>592</v>
      </c>
      <c r="H52" s="321" t="s">
        <v>592</v>
      </c>
      <c r="I52" s="321" t="s">
        <v>592</v>
      </c>
      <c r="J52" s="321" t="s">
        <v>592</v>
      </c>
      <c r="K52" s="321" t="s">
        <v>592</v>
      </c>
      <c r="L52" s="321" t="s">
        <v>592</v>
      </c>
    </row>
    <row r="53" spans="1:12" ht="48" customHeight="1" x14ac:dyDescent="0.25">
      <c r="A53" s="314" t="s">
        <v>195</v>
      </c>
      <c r="B53" s="327" t="s">
        <v>463</v>
      </c>
      <c r="C53" s="321">
        <v>2025</v>
      </c>
      <c r="D53" s="321">
        <v>2025</v>
      </c>
      <c r="E53" s="318"/>
      <c r="F53" s="318"/>
      <c r="G53" s="321" t="s">
        <v>592</v>
      </c>
      <c r="H53" s="321" t="s">
        <v>592</v>
      </c>
      <c r="I53" s="321" t="s">
        <v>592</v>
      </c>
      <c r="J53" s="321" t="s">
        <v>592</v>
      </c>
      <c r="K53" s="321" t="s">
        <v>592</v>
      </c>
      <c r="L53" s="321" t="s">
        <v>592</v>
      </c>
    </row>
    <row r="54" spans="1:12" ht="46.5" customHeight="1" x14ac:dyDescent="0.25">
      <c r="A54" s="314" t="s">
        <v>464</v>
      </c>
      <c r="B54" s="322" t="s">
        <v>196</v>
      </c>
      <c r="C54" s="321">
        <v>2025</v>
      </c>
      <c r="D54" s="321">
        <v>2025</v>
      </c>
      <c r="E54" s="318"/>
      <c r="F54" s="318"/>
      <c r="G54" s="321" t="s">
        <v>592</v>
      </c>
      <c r="H54" s="321" t="s">
        <v>592</v>
      </c>
      <c r="I54" s="321" t="s">
        <v>592</v>
      </c>
      <c r="J54" s="321" t="s">
        <v>592</v>
      </c>
      <c r="K54" s="321" t="s">
        <v>592</v>
      </c>
      <c r="L54" s="321" t="s">
        <v>592</v>
      </c>
    </row>
  </sheetData>
  <customSheetViews>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5:L5"/>
    <mergeCell ref="A7:L7"/>
    <mergeCell ref="A9:L9"/>
    <mergeCell ref="A10:L10"/>
    <mergeCell ref="A12:L12"/>
    <mergeCell ref="K21:K23"/>
    <mergeCell ref="A8:L8"/>
    <mergeCell ref="A11:L11"/>
    <mergeCell ref="L21:L23"/>
    <mergeCell ref="J21:J23"/>
    <mergeCell ref="C21:H21"/>
    <mergeCell ref="C22:D22"/>
    <mergeCell ref="G22:H22"/>
    <mergeCell ref="A21:A23"/>
    <mergeCell ref="B21:B23"/>
    <mergeCell ref="I21:I23"/>
    <mergeCell ref="A15:L15"/>
    <mergeCell ref="A16:L16"/>
    <mergeCell ref="A14:L14"/>
    <mergeCell ref="A19:L19"/>
    <mergeCell ref="A13:L13"/>
  </mergeCells>
  <phoneticPr fontId="81" type="noConversion"/>
  <pageMargins left="0.25" right="0.25" top="0.75" bottom="0.75" header="0.3" footer="0.3"/>
  <pageSetup paperSize="8" scale="88"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Сиделева Ольга Владимировна</cp:lastModifiedBy>
  <cp:lastPrinted>2019-06-03T06:41:35Z</cp:lastPrinted>
  <dcterms:created xsi:type="dcterms:W3CDTF">2015-08-16T15:31:05Z</dcterms:created>
  <dcterms:modified xsi:type="dcterms:W3CDTF">2025-02-25T13:27:10Z</dcterms:modified>
</cp:coreProperties>
</file>